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cao_Tecnica\3_OM_9RM\18ª Bda Inf Pan - Corumbá_MS\A_SS_PRJ\2024 - Const CCOp - 18ª Bda Inf Pan\Orçamento\"/>
    </mc:Choice>
  </mc:AlternateContent>
  <xr:revisionPtr revIDLastSave="0" documentId="13_ncr:1_{C411D283-432E-41C5-8E5B-C9228F1EE2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dição-Consolidado" sheetId="4" r:id="rId1"/>
    <sheet name="1ª Medição" sheetId="2" r:id="rId2"/>
    <sheet name="2ª Medição" sheetId="1" r:id="rId3"/>
    <sheet name="3ª Medição" sheetId="5" r:id="rId4"/>
    <sheet name="4ª Medição" sheetId="6" r:id="rId5"/>
    <sheet name="5ª Medição" sheetId="7" r:id="rId6"/>
    <sheet name="6ª Medição" sheetId="8" r:id="rId7"/>
  </sheets>
  <definedNames>
    <definedName name="_xlnm.Print_Titles" localSheetId="0">'Medição-Consolidado'!$4:$4</definedName>
  </definedNames>
  <calcPr calcId="191029"/>
</workbook>
</file>

<file path=xl/calcChain.xml><?xml version="1.0" encoding="utf-8"?>
<calcChain xmlns="http://schemas.openxmlformats.org/spreadsheetml/2006/main">
  <c r="I52" i="4" l="1"/>
  <c r="K49" i="4"/>
  <c r="J49" i="4"/>
  <c r="H3" i="1"/>
  <c r="G4" i="1"/>
  <c r="H4" i="1"/>
  <c r="H5" i="1"/>
  <c r="I8" i="5" l="1"/>
  <c r="K8" i="7"/>
  <c r="K8" i="8"/>
  <c r="P10" i="4" s="1"/>
  <c r="R10" i="4" s="1"/>
  <c r="P7" i="4"/>
  <c r="R7" i="4" s="1"/>
  <c r="P8" i="4"/>
  <c r="R8" i="4" s="1"/>
  <c r="P9" i="4"/>
  <c r="R9" i="4" s="1"/>
  <c r="P12" i="4"/>
  <c r="P13" i="4"/>
  <c r="R13" i="4" s="1"/>
  <c r="P19" i="4"/>
  <c r="R19" i="4" s="1"/>
  <c r="P20" i="4"/>
  <c r="R20" i="4" s="1"/>
  <c r="P21" i="4"/>
  <c r="R21" i="4" s="1"/>
  <c r="P22" i="4"/>
  <c r="R22" i="4" s="1"/>
  <c r="P24" i="4"/>
  <c r="R24" i="4" s="1"/>
  <c r="P25" i="4"/>
  <c r="P29" i="4"/>
  <c r="R29" i="4" s="1"/>
  <c r="P30" i="4"/>
  <c r="R30" i="4" s="1"/>
  <c r="P31" i="4"/>
  <c r="P32" i="4"/>
  <c r="R32" i="4" s="1"/>
  <c r="P33" i="4"/>
  <c r="R33" i="4" s="1"/>
  <c r="P34" i="4"/>
  <c r="R34" i="4" s="1"/>
  <c r="P35" i="4"/>
  <c r="R35" i="4" s="1"/>
  <c r="P36" i="4"/>
  <c r="R36" i="4" s="1"/>
  <c r="P43" i="4"/>
  <c r="R43" i="4" s="1"/>
  <c r="H8" i="1"/>
  <c r="H4" i="6"/>
  <c r="I4" i="6" s="1"/>
  <c r="I31" i="5"/>
  <c r="I25" i="5"/>
  <c r="P27" i="4" s="1"/>
  <c r="R27" i="4" s="1"/>
  <c r="I26" i="5"/>
  <c r="I27" i="5"/>
  <c r="I28" i="5"/>
  <c r="I24" i="5"/>
  <c r="I12" i="5"/>
  <c r="I13" i="5"/>
  <c r="I14" i="5"/>
  <c r="I15" i="5"/>
  <c r="I16" i="5"/>
  <c r="I17" i="5"/>
  <c r="I18" i="5"/>
  <c r="I19" i="5"/>
  <c r="I20" i="5"/>
  <c r="I11" i="5"/>
  <c r="I9" i="5"/>
  <c r="I5" i="5"/>
  <c r="I6" i="5"/>
  <c r="K31" i="8"/>
  <c r="K32" i="8"/>
  <c r="K33" i="8"/>
  <c r="K34" i="8"/>
  <c r="K35" i="8"/>
  <c r="P37" i="4" s="1"/>
  <c r="R37" i="4" s="1"/>
  <c r="K36" i="8"/>
  <c r="P38" i="4" s="1"/>
  <c r="R38" i="4" s="1"/>
  <c r="K37" i="8"/>
  <c r="P39" i="4" s="1"/>
  <c r="R39" i="4" s="1"/>
  <c r="K38" i="8"/>
  <c r="P40" i="4" s="1"/>
  <c r="R40" i="4" s="1"/>
  <c r="K39" i="8"/>
  <c r="P41" i="4" s="1"/>
  <c r="R41" i="4" s="1"/>
  <c r="K40" i="8"/>
  <c r="P42" i="4" s="1"/>
  <c r="R42" i="4" s="1"/>
  <c r="K41" i="8"/>
  <c r="K29" i="8"/>
  <c r="K24" i="8"/>
  <c r="K25" i="8"/>
  <c r="K26" i="8"/>
  <c r="P28" i="4" s="1"/>
  <c r="R28" i="4" s="1"/>
  <c r="K27" i="8"/>
  <c r="K28" i="8"/>
  <c r="K22" i="8"/>
  <c r="K9" i="8"/>
  <c r="K4" i="8"/>
  <c r="P6" i="4" s="1"/>
  <c r="R6" i="4" s="1"/>
  <c r="K5" i="8"/>
  <c r="K6" i="8"/>
  <c r="K7" i="8"/>
  <c r="K3" i="8"/>
  <c r="P5" i="4" s="1"/>
  <c r="R5" i="4" s="1"/>
  <c r="K31" i="7"/>
  <c r="K32" i="7"/>
  <c r="K33" i="7"/>
  <c r="K34" i="7"/>
  <c r="K35" i="7"/>
  <c r="K36" i="7"/>
  <c r="K37" i="7"/>
  <c r="K38" i="7"/>
  <c r="K39" i="7"/>
  <c r="K40" i="7"/>
  <c r="K41" i="7"/>
  <c r="K30" i="7"/>
  <c r="K25" i="7"/>
  <c r="K26" i="7"/>
  <c r="K27" i="7"/>
  <c r="K28" i="7"/>
  <c r="K24" i="7"/>
  <c r="K22" i="7"/>
  <c r="K21" i="7"/>
  <c r="K9" i="7"/>
  <c r="K4" i="7"/>
  <c r="K5" i="7"/>
  <c r="K6" i="7"/>
  <c r="K7" i="7"/>
  <c r="K3" i="7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P26" i="4" s="1"/>
  <c r="R26" i="4" s="1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3" i="6"/>
  <c r="H21" i="1"/>
  <c r="H6" i="1"/>
  <c r="H7" i="1"/>
  <c r="H13" i="1"/>
  <c r="G12" i="2"/>
  <c r="G11" i="2"/>
  <c r="G9" i="2"/>
  <c r="G7" i="2"/>
  <c r="G3" i="2"/>
  <c r="G5" i="2"/>
  <c r="G6" i="2"/>
  <c r="G8" i="2"/>
  <c r="G10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K21" i="8"/>
  <c r="P23" i="4" s="1"/>
  <c r="R23" i="4" s="1"/>
  <c r="K20" i="8"/>
  <c r="K19" i="8"/>
  <c r="K18" i="8"/>
  <c r="K17" i="8"/>
  <c r="K16" i="8"/>
  <c r="P18" i="4" s="1"/>
  <c r="R18" i="4" s="1"/>
  <c r="K15" i="8"/>
  <c r="P17" i="4" s="1"/>
  <c r="R17" i="4" s="1"/>
  <c r="K14" i="8"/>
  <c r="P16" i="4" s="1"/>
  <c r="R16" i="4" s="1"/>
  <c r="K13" i="8"/>
  <c r="P15" i="4" s="1"/>
  <c r="R15" i="4" s="1"/>
  <c r="K12" i="8"/>
  <c r="P14" i="4" s="1"/>
  <c r="R14" i="4" s="1"/>
  <c r="K11" i="8"/>
  <c r="J4" i="7"/>
  <c r="K11" i="7"/>
  <c r="K12" i="7"/>
  <c r="K13" i="7"/>
  <c r="K14" i="7"/>
  <c r="K15" i="7"/>
  <c r="K16" i="7"/>
  <c r="K17" i="7"/>
  <c r="K18" i="7"/>
  <c r="K19" i="7"/>
  <c r="K20" i="7"/>
  <c r="H7" i="5"/>
  <c r="I7" i="5" s="1"/>
  <c r="F4" i="2"/>
  <c r="G4" i="2" s="1"/>
  <c r="I41" i="5"/>
  <c r="I40" i="5"/>
  <c r="I39" i="5"/>
  <c r="I38" i="5"/>
  <c r="I37" i="5"/>
  <c r="I36" i="5"/>
  <c r="I35" i="5"/>
  <c r="I34" i="5"/>
  <c r="I33" i="5"/>
  <c r="I32" i="5"/>
  <c r="I30" i="5"/>
  <c r="H4" i="5"/>
  <c r="I4" i="5" s="1"/>
  <c r="I3" i="5"/>
  <c r="P11" i="4" l="1"/>
  <c r="R11" i="4" s="1"/>
  <c r="K44" i="8"/>
  <c r="I44" i="5"/>
  <c r="E49" i="4" s="1"/>
  <c r="I44" i="6"/>
  <c r="E50" i="4" s="1"/>
  <c r="G50" i="4" s="1"/>
  <c r="G44" i="2"/>
  <c r="G45" i="2" s="1"/>
  <c r="K44" i="7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2" i="1"/>
  <c r="H20" i="1"/>
  <c r="H19" i="1"/>
  <c r="H18" i="1"/>
  <c r="H17" i="1"/>
  <c r="H16" i="1"/>
  <c r="H15" i="1"/>
  <c r="H14" i="1"/>
  <c r="H12" i="1"/>
  <c r="H11" i="1"/>
  <c r="H9" i="1"/>
  <c r="H44" i="1" l="1"/>
  <c r="H45" i="1" s="1"/>
  <c r="G49" i="4"/>
  <c r="I45" i="5"/>
  <c r="K45" i="8"/>
  <c r="E52" i="4"/>
  <c r="G52" i="4" s="1"/>
  <c r="E51" i="4"/>
  <c r="G51" i="4" s="1"/>
  <c r="K45" i="7"/>
  <c r="I45" i="6"/>
  <c r="K43" i="8"/>
  <c r="I43" i="5"/>
  <c r="I43" i="6"/>
  <c r="K43" i="7"/>
  <c r="E48" i="4" l="1"/>
  <c r="G48" i="4" s="1"/>
  <c r="H43" i="1"/>
  <c r="E47" i="4" l="1"/>
  <c r="G47" i="4" l="1"/>
  <c r="I47" i="4" s="1"/>
  <c r="I48" i="4" s="1"/>
  <c r="I49" i="4" s="1"/>
  <c r="I50" i="4" s="1"/>
  <c r="I51" i="4" s="1"/>
  <c r="H47" i="4"/>
  <c r="H48" i="4" s="1"/>
  <c r="H49" i="4" s="1"/>
  <c r="H50" i="4" s="1"/>
  <c r="H51" i="4" s="1"/>
  <c r="H52" i="4" s="1"/>
  <c r="G43" i="2"/>
  <c r="F48" i="4" l="1"/>
  <c r="F49" i="4"/>
  <c r="F51" i="4"/>
  <c r="F50" i="4"/>
  <c r="F52" i="4"/>
  <c r="F47" i="4"/>
</calcChain>
</file>

<file path=xl/sharedStrings.xml><?xml version="1.0" encoding="utf-8"?>
<sst xmlns="http://schemas.openxmlformats.org/spreadsheetml/2006/main" count="1716" uniqueCount="241">
  <si>
    <t>Obra</t>
  </si>
  <si>
    <t>Bancos</t>
  </si>
  <si>
    <t>B.D.I.</t>
  </si>
  <si>
    <t>Encargos Sociais</t>
  </si>
  <si>
    <t>CENTRO DE OPERAÇÕES REDUZIDO - 18º BDA PAN - STEEL FRAME</t>
  </si>
  <si>
    <t xml:space="preserve">SINAPI - 03/2024 - Mato Grosso do Sul
SICRO3 - 10/2023 - Mato Grosso do Sul
ORSE - 02/2024 - Sergipe
SEDOP - 02/2024 - Pará
SEINFRA - 028 - Ceará
SETOP - 10/2023 - Minas Gerais
IOPES - 01/2024 - Espírito Santo
SIURB - 07/2023 - São Paulo
SUDECAP - 10/2023 - Minas Gerais
CPOS/CDHU - 03/2024 - São Paulo
FDE - 01/2024 - São Paulo
AGESUL - 01/2024 - Mato Grosso do Sul
AGETOP CIVIL - 12/2023 - Goiás
EMOP - 03/2024 - Rio de Janeiro
</t>
  </si>
  <si>
    <t>24,2%</t>
  </si>
  <si>
    <t>Não Desonerado: 0,00%</t>
  </si>
  <si>
    <t>Item</t>
  </si>
  <si>
    <t>Descrição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</si>
  <si>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</si>
  <si>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</si>
  <si>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</si>
  <si>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</si>
  <si>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</si>
  <si>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</si>
  <si>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</si>
  <si>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</si>
  <si>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</si>
  <si>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</si>
  <si>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</si>
  <si>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</si>
  <si>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</si>
  <si>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 xml:space="preserve"> 1 </t>
  </si>
  <si>
    <t>SETP - SERVIÇOS TÉCNICOS E PROFISSIONAIS</t>
  </si>
  <si>
    <t/>
  </si>
  <si>
    <t xml:space="preserve"> 2 </t>
  </si>
  <si>
    <t>SEAA - SERVIÇOS AUXILIARES E ADMINISTRATIVOS</t>
  </si>
  <si>
    <t>100,00%
143.218,00</t>
  </si>
  <si>
    <t xml:space="preserve"> 3 </t>
  </si>
  <si>
    <t>SERC - SERVIÇOS COMPLEMENTARES</t>
  </si>
  <si>
    <t>100,00%
2.223,00</t>
  </si>
  <si>
    <t>50,00%
1.111,50</t>
  </si>
  <si>
    <t xml:space="preserve"> 4 </t>
  </si>
  <si>
    <t>SERP - SERVIÇOS PRELIMINARES</t>
  </si>
  <si>
    <t>100,00%
2.474,05</t>
  </si>
  <si>
    <t>25,00%
618,51</t>
  </si>
  <si>
    <t>75,00%
1.855,54</t>
  </si>
  <si>
    <t xml:space="preserve"> 5 </t>
  </si>
  <si>
    <t>SEDI - SERVIÇOS DIVERSOS</t>
  </si>
  <si>
    <t xml:space="preserve"> 6 </t>
  </si>
  <si>
    <t>CANT - CANTEIROS DE OBRAS</t>
  </si>
  <si>
    <t xml:space="preserve"> 7 </t>
  </si>
  <si>
    <t>MOVT - MOVIMENTO DE TERRA</t>
  </si>
  <si>
    <t>100,00%
36.286,03</t>
  </si>
  <si>
    <t>10,00%
3.628,60</t>
  </si>
  <si>
    <t>30,00%
10.885,81</t>
  </si>
  <si>
    <t>20,00%
7.257,21</t>
  </si>
  <si>
    <t>40,00%
14.514,41</t>
  </si>
  <si>
    <t xml:space="preserve"> 8 </t>
  </si>
  <si>
    <t>STEEL FRAME</t>
  </si>
  <si>
    <t xml:space="preserve"> 8.1 </t>
  </si>
  <si>
    <t>SERVIÇOS PRELIMINARES PARA EXECUÇÃO DO STEEL FRAME, INCLUSO LOCAÇÃO DE EQUIPAMENTOS, CANTEIRO DE OBRAS E CALÇADAS DO ENTORNO DA EDIFICAÇÃO</t>
  </si>
  <si>
    <t xml:space="preserve"> 8.2 </t>
  </si>
  <si>
    <t xml:space="preserve"> 8.3 </t>
  </si>
  <si>
    <t>FUNDAÇÃO EM RADIER EM CONCRETO ARMADO, FCK 25 MPA APLICADO SOBRE SOLO COMPACTADO, COM BASE DE BRITA E LONA.</t>
  </si>
  <si>
    <t xml:space="preserve"> 8.4 </t>
  </si>
  <si>
    <t>ESTRUTURA EM LIGHT STEEL FRAME, EXECUÇÃO DE PAREDES, LAJE, COBERTURA.</t>
  </si>
  <si>
    <t xml:space="preserve"> 8.5 </t>
  </si>
  <si>
    <t>LAJE SECA EM PLACAS PAINEL WALL 40 MM</t>
  </si>
  <si>
    <t xml:space="preserve"> 8.6 </t>
  </si>
  <si>
    <t xml:space="preserve"> 8.7 </t>
  </si>
  <si>
    <t>REVESTIMENTO EXTERNO COM PLACAS REF. GLASROC X 12,5 MM,</t>
  </si>
  <si>
    <t xml:space="preserve"> 8.8 </t>
  </si>
  <si>
    <t>REVESTIMENTO INTERNO COM PLACAS OBS 9,5 MM, PLACA DE GESSO ST E RU, COM APLICAÇÃO DE LÃ DE VIDRO E TRATAMENTO DE JUNTAS.</t>
  </si>
  <si>
    <t xml:space="preserve"> 8.9 </t>
  </si>
  <si>
    <t>FORRO DE GESSO ACARTONADO NOS AMBIENTES SECO E RU EM ÁREAS ÚMIDAS COM TRATAMENTO DAS JUNTAS.</t>
  </si>
  <si>
    <t xml:space="preserve"> 8.10 </t>
  </si>
  <si>
    <t>IMPERMEABILIZAÇÃO DAS ÁREAS MOLHÁVEIS</t>
  </si>
  <si>
    <t xml:space="preserve"> 9 </t>
  </si>
  <si>
    <t>FUES - FUNDAÇÕES E ESTRUTURAS</t>
  </si>
  <si>
    <t>100,00%
21.449,01</t>
  </si>
  <si>
    <t>20,00%
4.289,80</t>
  </si>
  <si>
    <t>80,00%
17.159,21</t>
  </si>
  <si>
    <t xml:space="preserve"> 10 </t>
  </si>
  <si>
    <t>INHI - INSTALAÇÕES HIDROSSANITÁRIAS</t>
  </si>
  <si>
    <t>100,00%
40.441,90</t>
  </si>
  <si>
    <t>20,00%
8.088,38</t>
  </si>
  <si>
    <t xml:space="preserve"> 11 </t>
  </si>
  <si>
    <t>INEL-INSTALAÇÕES ELÉTRICAS</t>
  </si>
  <si>
    <t xml:space="preserve"> 12 </t>
  </si>
  <si>
    <t>INES - INSTALAÇÕES ESPECIAIS</t>
  </si>
  <si>
    <t xml:space="preserve"> 13 </t>
  </si>
  <si>
    <t>PARE - PAREDES/PAINÉIS</t>
  </si>
  <si>
    <t>100,00%
14.539,01</t>
  </si>
  <si>
    <t>50,00%
7.269,51</t>
  </si>
  <si>
    <t xml:space="preserve"> 14 </t>
  </si>
  <si>
    <t>IMPE - IMPERMEABILIZAÇÃO E PROTEÇÕES</t>
  </si>
  <si>
    <t xml:space="preserve"> 15 </t>
  </si>
  <si>
    <t>ESQV - ESQUADRIAS/FERRAGENS/VIDROS</t>
  </si>
  <si>
    <t>100,00%
67.197,18</t>
  </si>
  <si>
    <t>15,00%
10.079,58</t>
  </si>
  <si>
    <t>20,00%
13.439,44</t>
  </si>
  <si>
    <t>50,00%
33.598,59</t>
  </si>
  <si>
    <t xml:space="preserve"> 16 </t>
  </si>
  <si>
    <t>REVE - REVESTIMENTOS E TRATAMENTO SUPERFICIAIS</t>
  </si>
  <si>
    <t>100,00%
46.363,03</t>
  </si>
  <si>
    <t>5,00%
2.318,15</t>
  </si>
  <si>
    <t>15,00%
6.954,45</t>
  </si>
  <si>
    <t>40,00%
18.545,21</t>
  </si>
  <si>
    <t>20,00%
9.272,61</t>
  </si>
  <si>
    <t xml:space="preserve"> 17 </t>
  </si>
  <si>
    <t>PISO - PISO / SOLEIRA / RODAPÉS</t>
  </si>
  <si>
    <t>100,00%
127.561,29</t>
  </si>
  <si>
    <t>5,00%
6.378,06</t>
  </si>
  <si>
    <t>10,00%
12.756,13</t>
  </si>
  <si>
    <t>40,00%
51.024,52</t>
  </si>
  <si>
    <t>25,00%
31.890,32</t>
  </si>
  <si>
    <t>20,00%
25.512,26</t>
  </si>
  <si>
    <t xml:space="preserve"> 18 </t>
  </si>
  <si>
    <t>PINT - PINTURAS</t>
  </si>
  <si>
    <t>100,00%
41.850,93</t>
  </si>
  <si>
    <t>10,00%
4.185,09</t>
  </si>
  <si>
    <t>30,00%
12.555,28</t>
  </si>
  <si>
    <t>40,00%
16.740,37</t>
  </si>
  <si>
    <t xml:space="preserve"> 19 </t>
  </si>
  <si>
    <t>PAVIMENTAÇÃO</t>
  </si>
  <si>
    <t>100,00%
15.877,50</t>
  </si>
  <si>
    <t>20,00%
3.175,50</t>
  </si>
  <si>
    <t>30,00%
4.763,25</t>
  </si>
  <si>
    <t xml:space="preserve"> 20 </t>
  </si>
  <si>
    <t>URBA - URBANIZAÇÃO</t>
  </si>
  <si>
    <t>100,00%
6.785,35</t>
  </si>
  <si>
    <t>20,00%
1.357,07</t>
  </si>
  <si>
    <t>75,00%
5.089,01</t>
  </si>
  <si>
    <t>5,00%
339,27</t>
  </si>
  <si>
    <t>Porcentagem</t>
  </si>
  <si>
    <t>Custo</t>
  </si>
  <si>
    <t>Custo Acumulado com BDI</t>
  </si>
  <si>
    <t>Custo com BDI</t>
  </si>
  <si>
    <t>1ª Medição</t>
  </si>
  <si>
    <t>2ª Medição</t>
  </si>
  <si>
    <t>3ª Medição</t>
  </si>
  <si>
    <t>4ª Medição</t>
  </si>
  <si>
    <t>Medição Consolidada</t>
  </si>
  <si>
    <t>Percentual por Medição</t>
  </si>
  <si>
    <t>Custo por Medição</t>
  </si>
  <si>
    <t>Critérios exigidos para a medição:</t>
  </si>
  <si>
    <t>5ª Medição</t>
  </si>
  <si>
    <t>6ª Medição</t>
  </si>
  <si>
    <t>8,30%
11.887,09</t>
  </si>
  <si>
    <t>8,70%
12.459,97</t>
  </si>
  <si>
    <t xml:space="preserve"> 11.1 </t>
  </si>
  <si>
    <t>CONDUTOS/ELETROCALHAS/ELETRODUTOS/CAIXAS DE PASSAGEM</t>
  </si>
  <si>
    <t xml:space="preserve"> 11.2 </t>
  </si>
  <si>
    <t>QUADROS E DISJUNTORES</t>
  </si>
  <si>
    <t xml:space="preserve"> 11.3 </t>
  </si>
  <si>
    <t>TOMADAS E INTERRUPTORES</t>
  </si>
  <si>
    <t xml:space="preserve"> 11.4 </t>
  </si>
  <si>
    <t>CONDUTORES E ACESSÓRIOS</t>
  </si>
  <si>
    <t xml:space="preserve"> 11.5 </t>
  </si>
  <si>
    <t>LUMINÁRIAS E VENTILADORES</t>
  </si>
  <si>
    <t>100,00%
20.441,16</t>
  </si>
  <si>
    <t>50,00%
10.220,58</t>
  </si>
  <si>
    <t xml:space="preserve"> 12.1 </t>
  </si>
  <si>
    <t>SPDA</t>
  </si>
  <si>
    <t xml:space="preserve"> 12.2 </t>
  </si>
  <si>
    <t>LÓGICA, TELEFONIA E TV</t>
  </si>
  <si>
    <t>100,00%
32.854,63</t>
  </si>
  <si>
    <t xml:space="preserve"> 12.3 </t>
  </si>
  <si>
    <t>PSCIP</t>
  </si>
  <si>
    <t>100,00%
4.151,97</t>
  </si>
  <si>
    <t>20,00%
830,39</t>
  </si>
  <si>
    <t>40,00%
1.660,79</t>
  </si>
  <si>
    <t xml:space="preserve"> 12.4 </t>
  </si>
  <si>
    <t>INFRAESTRUTURA DE CLIMATIZAÇÃO</t>
  </si>
  <si>
    <t>Custo Acumulado sem BDI</t>
  </si>
  <si>
    <t>Antecipação de Pagamento (60%)</t>
  </si>
  <si>
    <t>Custo Restante com BDI</t>
  </si>
  <si>
    <t>100,00%
9.152,55</t>
  </si>
  <si>
    <t>100,00%
70.604,10</t>
  </si>
  <si>
    <t>3,00%
2.118,12</t>
  </si>
  <si>
    <t>7,00%
4.942,29</t>
  </si>
  <si>
    <t>10,00%
7.060,41</t>
  </si>
  <si>
    <t>11,00%
7.766,45</t>
  </si>
  <si>
    <t>12,00%
8.472,49</t>
  </si>
  <si>
    <t>9,00%
6.354,37</t>
  </si>
  <si>
    <t>5,00%
3.530,21</t>
  </si>
  <si>
    <t>100,00%
106.457,09</t>
  </si>
  <si>
    <t>20,00%
21.291,42</t>
  </si>
  <si>
    <t>25,00%
26.614,27</t>
  </si>
  <si>
    <t>9,00%
9.581,14</t>
  </si>
  <si>
    <t>7,00%
7.452,00</t>
  </si>
  <si>
    <t>5,00%
5.322,85</t>
  </si>
  <si>
    <t>4,00%
4.258,28</t>
  </si>
  <si>
    <t>100,00%
1.191.233,11</t>
  </si>
  <si>
    <t>100,00%
2.761,00</t>
  </si>
  <si>
    <t>20,00%
552,20</t>
  </si>
  <si>
    <t>80,00%
2.208,80</t>
  </si>
  <si>
    <t>LOCAÇÃO CONVENCIONAL DE OBRA, UTILIZANDO GABARITO DE TÁBUAS CORRIDAS PONTALETADAS A CADA 2,00M -  2 UTILIZAÇÕES. AF_03/2024</t>
  </si>
  <si>
    <t>100,00%
5.908,80</t>
  </si>
  <si>
    <t>100,00%
236.732,00</t>
  </si>
  <si>
    <t>20,00%
47.346,40</t>
  </si>
  <si>
    <t>60,00%
142.039,20</t>
  </si>
  <si>
    <t>100,00%
419.933,00</t>
  </si>
  <si>
    <t>30,00%
125.979,90</t>
  </si>
  <si>
    <t>50,00%
209.966,50</t>
  </si>
  <si>
    <t>20,00%
83.986,60</t>
  </si>
  <si>
    <t>100,00%
3.958,00</t>
  </si>
  <si>
    <t>COBERTURA</t>
  </si>
  <si>
    <t>100,00%
94.198,31</t>
  </si>
  <si>
    <t>60,00%
56.518,99</t>
  </si>
  <si>
    <t>40,00%
37.679,32</t>
  </si>
  <si>
    <t>100,00%
173.937,00</t>
  </si>
  <si>
    <t>20,00%
34.787,40</t>
  </si>
  <si>
    <t>60,00%
104.362,20</t>
  </si>
  <si>
    <t>100,00%
192.819,00</t>
  </si>
  <si>
    <t>20,00%
38.563,80</t>
  </si>
  <si>
    <t>60,00%
115.691,40</t>
  </si>
  <si>
    <t>100,00%
51.833,00</t>
  </si>
  <si>
    <t>15,00%
7.774,95</t>
  </si>
  <si>
    <t>85,00%
44.058,05</t>
  </si>
  <si>
    <t>100,00%
9.153,00</t>
  </si>
  <si>
    <t>100,00%
120.550,05</t>
  </si>
  <si>
    <t>100,00%
33.363,12</t>
  </si>
  <si>
    <t>100,00%
6.631,22</t>
  </si>
  <si>
    <t>100,00%
6.283,01</t>
  </si>
  <si>
    <t>50,00%
3.141,51</t>
  </si>
  <si>
    <t>100,00%
53.831,54</t>
  </si>
  <si>
    <t>50,00%
26.915,77</t>
  </si>
  <si>
    <t>100,00%
153.600,39</t>
  </si>
  <si>
    <t>100,00%
16.948,55</t>
  </si>
  <si>
    <t>30,00%
5.084,57</t>
  </si>
  <si>
    <t>40,00%
6.779,42</t>
  </si>
  <si>
    <t>100,00%
99.645,24</t>
  </si>
  <si>
    <t>10,00%
9.964,52</t>
  </si>
  <si>
    <t>20,00%
19.929,05</t>
  </si>
  <si>
    <t>70,00%
69.751,67</t>
  </si>
  <si>
    <t>100,00%
2.212,74</t>
  </si>
  <si>
    <t>Conclusão das etapas 3; 4; 8.3 e 9</t>
  </si>
  <si>
    <t>40,00%
13.345,25</t>
  </si>
  <si>
    <t>20,00%
6.672,62</t>
  </si>
  <si>
    <t>15,58%
23.936,77</t>
  </si>
  <si>
    <t>22,61%
34.731,69</t>
  </si>
  <si>
    <t>40,00%
13.141,85</t>
  </si>
  <si>
    <t>20,00%
6.570,93</t>
  </si>
  <si>
    <t>Conclusão das etapas 8.1; 8.2 e instalação do canteiro de obras.</t>
  </si>
  <si>
    <t>Conclusão das etapas 8.7; 8.8; 8.9; 8.10; 11.1; 11.2; 11.3; 11.4; 12.2 e 12.3</t>
  </si>
  <si>
    <t>Conclusão das etapas 11.5; 12.1 ;12.4; 13; 15; 17; 18 e 19</t>
  </si>
  <si>
    <t>Medição final - Conclusão de todas as etapas</t>
  </si>
  <si>
    <t>Conclusão das etapas 8.4; 8.5 e 8.6.
Possibilidade de antecipação de pagamento do item 8.4, nas condições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</si>
</sst>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&quot;R$&quot;\ #,##0.00"/>
  </numFmts>
  <fonts count="11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0092F6"/>
      </bottom>
      <diagonal/>
    </border>
    <border>
      <left/>
      <right/>
      <top/>
      <bottom style="thick">
        <color rgb="FFFF5500"/>
      </bottom>
      <diagonal/>
    </border>
    <border>
      <left/>
      <right/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44" fontId="0" fillId="0" borderId="0" xfId="1" applyFont="1"/>
    <xf numFmtId="44" fontId="0" fillId="0" borderId="0" xfId="1" applyFont="1" applyAlignment="1"/>
    <xf numFmtId="44" fontId="0" fillId="0" borderId="0" xfId="0" applyNumberFormat="1"/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9" borderId="3" xfId="0" applyFont="1" applyFill="1" applyBorder="1" applyAlignment="1">
      <alignment horizontal="right" vertical="top" wrapText="1"/>
    </xf>
    <xf numFmtId="0" fontId="4" fillId="9" borderId="1" xfId="0" applyFont="1" applyFill="1" applyBorder="1" applyAlignment="1">
      <alignment horizontal="right" vertical="top" wrapText="1"/>
    </xf>
    <xf numFmtId="0" fontId="7" fillId="9" borderId="2" xfId="0" applyFont="1" applyFill="1" applyBorder="1" applyAlignment="1">
      <alignment horizontal="right" vertical="top" wrapText="1"/>
    </xf>
    <xf numFmtId="0" fontId="7" fillId="9" borderId="1" xfId="0" applyFont="1" applyFill="1" applyBorder="1" applyAlignment="1">
      <alignment horizontal="right" vertical="top" wrapText="1"/>
    </xf>
    <xf numFmtId="0" fontId="4" fillId="11" borderId="1" xfId="0" applyFont="1" applyFill="1" applyBorder="1" applyAlignment="1">
      <alignment horizontal="right" vertical="top" wrapText="1"/>
    </xf>
    <xf numFmtId="0" fontId="7" fillId="11" borderId="3" xfId="0" applyFont="1" applyFill="1" applyBorder="1" applyAlignment="1">
      <alignment horizontal="right" vertical="top" wrapText="1"/>
    </xf>
    <xf numFmtId="0" fontId="7" fillId="11" borderId="2" xfId="0" applyFont="1" applyFill="1" applyBorder="1" applyAlignment="1">
      <alignment horizontal="right" vertical="top" wrapText="1"/>
    </xf>
    <xf numFmtId="0" fontId="7" fillId="11" borderId="1" xfId="0" applyFont="1" applyFill="1" applyBorder="1" applyAlignment="1">
      <alignment horizontal="right" vertical="top" wrapText="1"/>
    </xf>
    <xf numFmtId="0" fontId="4" fillId="12" borderId="1" xfId="0" applyFont="1" applyFill="1" applyBorder="1" applyAlignment="1">
      <alignment horizontal="right" vertical="top" wrapText="1"/>
    </xf>
    <xf numFmtId="0" fontId="7" fillId="12" borderId="3" xfId="0" applyFont="1" applyFill="1" applyBorder="1" applyAlignment="1">
      <alignment horizontal="right" vertical="top" wrapText="1"/>
    </xf>
    <xf numFmtId="0" fontId="7" fillId="12" borderId="2" xfId="0" applyFont="1" applyFill="1" applyBorder="1" applyAlignment="1">
      <alignment horizontal="right" vertical="top" wrapText="1"/>
    </xf>
    <xf numFmtId="0" fontId="7" fillId="12" borderId="1" xfId="0" applyFont="1" applyFill="1" applyBorder="1" applyAlignment="1">
      <alignment horizontal="right" vertical="top" wrapText="1"/>
    </xf>
    <xf numFmtId="0" fontId="4" fillId="10" borderId="1" xfId="0" applyFont="1" applyFill="1" applyBorder="1" applyAlignment="1">
      <alignment horizontal="right" vertical="top" wrapText="1"/>
    </xf>
    <xf numFmtId="0" fontId="7" fillId="10" borderId="3" xfId="0" applyFont="1" applyFill="1" applyBorder="1" applyAlignment="1">
      <alignment horizontal="right" vertical="top" wrapText="1"/>
    </xf>
    <xf numFmtId="0" fontId="7" fillId="10" borderId="2" xfId="0" applyFont="1" applyFill="1" applyBorder="1" applyAlignment="1">
      <alignment horizontal="right" vertical="top" wrapText="1"/>
    </xf>
    <xf numFmtId="0" fontId="7" fillId="10" borderId="1" xfId="0" applyFont="1" applyFill="1" applyBorder="1" applyAlignment="1">
      <alignment horizontal="right" vertical="top" wrapText="1"/>
    </xf>
    <xf numFmtId="0" fontId="4" fillId="13" borderId="1" xfId="0" applyFont="1" applyFill="1" applyBorder="1" applyAlignment="1">
      <alignment horizontal="right" vertical="top" wrapText="1"/>
    </xf>
    <xf numFmtId="0" fontId="7" fillId="13" borderId="3" xfId="0" applyFont="1" applyFill="1" applyBorder="1" applyAlignment="1">
      <alignment horizontal="right" vertical="top" wrapText="1"/>
    </xf>
    <xf numFmtId="0" fontId="7" fillId="13" borderId="2" xfId="0" applyFont="1" applyFill="1" applyBorder="1" applyAlignment="1">
      <alignment horizontal="right" vertical="top" wrapText="1"/>
    </xf>
    <xf numFmtId="0" fontId="7" fillId="13" borderId="1" xfId="0" applyFont="1" applyFill="1" applyBorder="1" applyAlignment="1">
      <alignment horizontal="right" vertical="top" wrapText="1"/>
    </xf>
    <xf numFmtId="9" fontId="2" fillId="8" borderId="1" xfId="2" applyFont="1" applyFill="1" applyBorder="1" applyAlignment="1">
      <alignment horizontal="right" vertical="top" wrapText="1"/>
    </xf>
    <xf numFmtId="10" fontId="4" fillId="5" borderId="1" xfId="2" applyNumberFormat="1" applyFont="1" applyFill="1" applyBorder="1" applyAlignment="1">
      <alignment horizontal="right" vertical="top" wrapText="1"/>
    </xf>
    <xf numFmtId="10" fontId="7" fillId="6" borderId="1" xfId="2" applyNumberFormat="1" applyFont="1" applyFill="1" applyBorder="1" applyAlignment="1">
      <alignment horizontal="right" vertical="top" wrapText="1"/>
    </xf>
    <xf numFmtId="44" fontId="4" fillId="5" borderId="1" xfId="1" applyFont="1" applyFill="1" applyBorder="1" applyAlignment="1">
      <alignment horizontal="right" vertical="top" wrapText="1"/>
    </xf>
    <xf numFmtId="44" fontId="7" fillId="6" borderId="1" xfId="1" applyFont="1" applyFill="1" applyBorder="1" applyAlignment="1">
      <alignment horizontal="right" vertical="top" wrapText="1"/>
    </xf>
    <xf numFmtId="0" fontId="4" fillId="4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10" fontId="0" fillId="0" borderId="5" xfId="2" applyNumberFormat="1" applyFont="1" applyBorder="1"/>
    <xf numFmtId="44" fontId="0" fillId="0" borderId="5" xfId="0" applyNumberFormat="1" applyBorder="1"/>
    <xf numFmtId="0" fontId="4" fillId="5" borderId="1" xfId="0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right" vertical="top" wrapText="1"/>
    </xf>
    <xf numFmtId="0" fontId="4" fillId="14" borderId="1" xfId="0" applyFont="1" applyFill="1" applyBorder="1" applyAlignment="1">
      <alignment horizontal="right" vertical="top" wrapText="1"/>
    </xf>
    <xf numFmtId="0" fontId="7" fillId="14" borderId="3" xfId="0" applyFont="1" applyFill="1" applyBorder="1" applyAlignment="1">
      <alignment horizontal="right" vertical="top" wrapText="1"/>
    </xf>
    <xf numFmtId="0" fontId="7" fillId="14" borderId="2" xfId="0" applyFont="1" applyFill="1" applyBorder="1" applyAlignment="1">
      <alignment horizontal="right" vertical="top" wrapText="1"/>
    </xf>
    <xf numFmtId="0" fontId="7" fillId="14" borderId="1" xfId="0" applyFont="1" applyFill="1" applyBorder="1" applyAlignment="1">
      <alignment horizontal="right" vertical="top" wrapText="1"/>
    </xf>
    <xf numFmtId="0" fontId="8" fillId="7" borderId="5" xfId="0" applyFont="1" applyFill="1" applyBorder="1" applyAlignment="1">
      <alignment vertical="center" wrapText="1"/>
    </xf>
    <xf numFmtId="10" fontId="0" fillId="0" borderId="5" xfId="0" applyNumberFormat="1" applyBorder="1"/>
    <xf numFmtId="0" fontId="0" fillId="0" borderId="5" xfId="0" applyBorder="1"/>
    <xf numFmtId="0" fontId="5" fillId="9" borderId="5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5" fillId="10" borderId="5" xfId="0" applyFont="1" applyFill="1" applyBorder="1" applyAlignment="1">
      <alignment horizontal="right" vertical="top" wrapText="1"/>
    </xf>
    <xf numFmtId="0" fontId="5" fillId="11" borderId="5" xfId="0" applyFont="1" applyFill="1" applyBorder="1" applyAlignment="1">
      <alignment horizontal="right" vertical="top" wrapText="1"/>
    </xf>
    <xf numFmtId="0" fontId="9" fillId="12" borderId="5" xfId="0" applyFont="1" applyFill="1" applyBorder="1" applyAlignment="1">
      <alignment horizontal="right" vertical="top" wrapText="1"/>
    </xf>
    <xf numFmtId="0" fontId="0" fillId="13" borderId="5" xfId="0" applyFill="1" applyBorder="1"/>
    <xf numFmtId="0" fontId="0" fillId="14" borderId="5" xfId="0" applyFill="1" applyBorder="1"/>
    <xf numFmtId="0" fontId="6" fillId="7" borderId="5" xfId="0" applyFont="1" applyFill="1" applyBorder="1" applyAlignment="1">
      <alignment vertical="center" wrapText="1"/>
    </xf>
    <xf numFmtId="164" fontId="2" fillId="8" borderId="1" xfId="2" applyNumberFormat="1" applyFont="1" applyFill="1" applyBorder="1" applyAlignment="1">
      <alignment horizontal="right" vertical="top" wrapText="1"/>
    </xf>
    <xf numFmtId="164" fontId="4" fillId="5" borderId="1" xfId="2" applyNumberFormat="1" applyFont="1" applyFill="1" applyBorder="1" applyAlignment="1">
      <alignment horizontal="right" vertical="top" wrapText="1"/>
    </xf>
    <xf numFmtId="164" fontId="7" fillId="6" borderId="1" xfId="2" applyNumberFormat="1" applyFont="1" applyFill="1" applyBorder="1" applyAlignment="1">
      <alignment horizontal="right" vertical="top" wrapText="1"/>
    </xf>
    <xf numFmtId="165" fontId="4" fillId="5" borderId="1" xfId="2" applyNumberFormat="1" applyFont="1" applyFill="1" applyBorder="1" applyAlignment="1">
      <alignment horizontal="right" vertical="top" wrapText="1"/>
    </xf>
    <xf numFmtId="165" fontId="7" fillId="6" borderId="1" xfId="2" applyNumberFormat="1" applyFont="1" applyFill="1" applyBorder="1" applyAlignment="1">
      <alignment horizontal="right" vertical="top" wrapText="1"/>
    </xf>
    <xf numFmtId="4" fontId="0" fillId="0" borderId="0" xfId="0" applyNumberFormat="1"/>
    <xf numFmtId="44" fontId="7" fillId="6" borderId="14" xfId="1" applyFont="1" applyFill="1" applyBorder="1" applyAlignment="1">
      <alignment horizontal="right" vertical="top" wrapText="1"/>
    </xf>
    <xf numFmtId="44" fontId="4" fillId="5" borderId="14" xfId="1" applyFont="1" applyFill="1" applyBorder="1" applyAlignment="1">
      <alignment horizontal="right" vertical="top" wrapText="1"/>
    </xf>
    <xf numFmtId="10" fontId="4" fillId="5" borderId="13" xfId="2" applyNumberFormat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4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8" fillId="7" borderId="6" xfId="0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3" xr:uid="{D39A689F-5E98-4E90-9AA9-1219DC430403}"/>
    <cellStyle name="Percent" xfId="2" builtinId="5"/>
  </cellStyles>
  <dxfs count="0"/>
  <tableStyles count="0" defaultTableStyle="TableStyleMedium9" defaultPivotStyle="PivotStyleLight16"/>
  <colors>
    <mruColors>
      <color rgb="FFCCCCCC"/>
      <color rgb="FFD9B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F9DD-1A8A-455C-AD7E-858CF8EF809F}">
  <sheetPr>
    <pageSetUpPr fitToPage="1"/>
  </sheetPr>
  <dimension ref="A1:R52"/>
  <sheetViews>
    <sheetView tabSelected="1" showOutlineSymbols="0" view="pageLayout" topLeftCell="C42" zoomScale="85" zoomScaleNormal="70" zoomScalePageLayoutView="85" workbookViewId="0">
      <selection activeCell="D69" sqref="D69"/>
    </sheetView>
  </sheetViews>
  <sheetFormatPr defaultRowHeight="14.25" x14ac:dyDescent="0.2"/>
  <cols>
    <col min="1" max="1" width="5" customWidth="1"/>
    <col min="2" max="2" width="54.75" customWidth="1"/>
    <col min="3" max="3" width="20" bestFit="1" customWidth="1"/>
    <col min="4" max="15" width="17.25" customWidth="1"/>
    <col min="16" max="16" width="12" hidden="1" customWidth="1"/>
    <col min="17" max="17" width="14.625" hidden="1" customWidth="1"/>
    <col min="18" max="18" width="19.625" hidden="1" customWidth="1"/>
    <col min="19" max="19" width="12" customWidth="1"/>
    <col min="20" max="30" width="12" bestFit="1" customWidth="1"/>
  </cols>
  <sheetData>
    <row r="1" spans="1:18" ht="15" x14ac:dyDescent="0.2">
      <c r="A1" s="1"/>
      <c r="B1" s="1" t="s">
        <v>0</v>
      </c>
      <c r="C1" s="1" t="s">
        <v>1</v>
      </c>
      <c r="D1" s="67" t="s">
        <v>2</v>
      </c>
      <c r="E1" s="67"/>
      <c r="F1" s="67" t="s">
        <v>3</v>
      </c>
      <c r="G1" s="67"/>
    </row>
    <row r="2" spans="1:18" ht="126.75" customHeight="1" x14ac:dyDescent="0.2">
      <c r="A2" s="2"/>
      <c r="B2" s="2" t="s">
        <v>4</v>
      </c>
      <c r="C2" s="2" t="s">
        <v>5</v>
      </c>
      <c r="D2" s="68" t="s">
        <v>6</v>
      </c>
      <c r="E2" s="68"/>
      <c r="F2" s="68" t="s">
        <v>7</v>
      </c>
      <c r="G2" s="68"/>
    </row>
    <row r="3" spans="1:18" ht="15" customHeight="1" x14ac:dyDescent="0.25">
      <c r="A3" s="65" t="s">
        <v>134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8" ht="15" x14ac:dyDescent="0.2">
      <c r="A4" s="6" t="s">
        <v>8</v>
      </c>
      <c r="B4" s="6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20</v>
      </c>
      <c r="N4" s="7" t="s">
        <v>21</v>
      </c>
      <c r="O4" s="7" t="s">
        <v>22</v>
      </c>
    </row>
    <row r="5" spans="1:18" ht="24" customHeight="1" thickBot="1" x14ac:dyDescent="0.25">
      <c r="A5" s="8" t="s">
        <v>23</v>
      </c>
      <c r="B5" s="8" t="s">
        <v>24</v>
      </c>
      <c r="C5" s="39" t="s">
        <v>169</v>
      </c>
      <c r="D5" s="10" t="s">
        <v>169</v>
      </c>
      <c r="E5" s="11" t="s">
        <v>25</v>
      </c>
      <c r="F5" s="22" t="s">
        <v>25</v>
      </c>
      <c r="G5" s="22" t="s">
        <v>25</v>
      </c>
      <c r="H5" s="14" t="s">
        <v>25</v>
      </c>
      <c r="I5" s="14" t="s">
        <v>25</v>
      </c>
      <c r="J5" s="14" t="s">
        <v>25</v>
      </c>
      <c r="K5" s="18" t="s">
        <v>25</v>
      </c>
      <c r="L5" s="18" t="s">
        <v>25</v>
      </c>
      <c r="M5" s="26" t="s">
        <v>25</v>
      </c>
      <c r="N5" s="26" t="s">
        <v>25</v>
      </c>
      <c r="O5" s="41" t="s">
        <v>25</v>
      </c>
      <c r="P5">
        <f>SUM('1ª Medição'!G3,'2ª Medição'!H3,'3ª Medição'!I3,'4ª Medição'!I3,'5ª Medição'!K3,'6ª Medição'!K3)</f>
        <v>9152.5499999999993</v>
      </c>
      <c r="Q5" s="33">
        <v>9152.5499999999993</v>
      </c>
      <c r="R5" s="5">
        <f>Q5-P5</f>
        <v>0</v>
      </c>
    </row>
    <row r="6" spans="1:18" ht="24" customHeight="1" thickTop="1" thickBot="1" x14ac:dyDescent="0.25">
      <c r="A6" s="8" t="s">
        <v>26</v>
      </c>
      <c r="B6" s="8" t="s">
        <v>27</v>
      </c>
      <c r="C6" s="39" t="s">
        <v>28</v>
      </c>
      <c r="D6" s="10" t="s">
        <v>140</v>
      </c>
      <c r="E6" s="10" t="s">
        <v>140</v>
      </c>
      <c r="F6" s="23" t="s">
        <v>140</v>
      </c>
      <c r="G6" s="23" t="s">
        <v>140</v>
      </c>
      <c r="H6" s="15" t="s">
        <v>140</v>
      </c>
      <c r="I6" s="15" t="s">
        <v>140</v>
      </c>
      <c r="J6" s="15" t="s">
        <v>140</v>
      </c>
      <c r="K6" s="19" t="s">
        <v>140</v>
      </c>
      <c r="L6" s="19" t="s">
        <v>140</v>
      </c>
      <c r="M6" s="27" t="s">
        <v>140</v>
      </c>
      <c r="N6" s="27" t="s">
        <v>140</v>
      </c>
      <c r="O6" s="42" t="s">
        <v>141</v>
      </c>
      <c r="P6">
        <f>SUM('1ª Medição'!G4,'2ª Medição'!H4,'3ª Medição'!I4,'4ª Medição'!I4,'5ª Medição'!K4,'6ª Medição'!K4)</f>
        <v>143218</v>
      </c>
      <c r="Q6" s="33">
        <v>143218</v>
      </c>
      <c r="R6" s="5">
        <f t="shared" ref="R6:R43" si="0">Q6-P6</f>
        <v>0</v>
      </c>
    </row>
    <row r="7" spans="1:18" ht="24" customHeight="1" thickTop="1" thickBot="1" x14ac:dyDescent="0.25">
      <c r="A7" s="8" t="s">
        <v>29</v>
      </c>
      <c r="B7" s="8" t="s">
        <v>30</v>
      </c>
      <c r="C7" s="39" t="s">
        <v>31</v>
      </c>
      <c r="D7" s="11" t="s">
        <v>25</v>
      </c>
      <c r="E7" s="23" t="s">
        <v>32</v>
      </c>
      <c r="F7" s="23" t="s">
        <v>32</v>
      </c>
      <c r="G7" s="22" t="s">
        <v>25</v>
      </c>
      <c r="H7" s="14" t="s">
        <v>25</v>
      </c>
      <c r="I7" s="14" t="s">
        <v>25</v>
      </c>
      <c r="J7" s="14" t="s">
        <v>25</v>
      </c>
      <c r="K7" s="18" t="s">
        <v>25</v>
      </c>
      <c r="L7" s="18" t="s">
        <v>25</v>
      </c>
      <c r="M7" s="26" t="s">
        <v>25</v>
      </c>
      <c r="N7" s="26" t="s">
        <v>25</v>
      </c>
      <c r="O7" s="41" t="s">
        <v>25</v>
      </c>
      <c r="P7">
        <f>SUM('1ª Medição'!G5,'2ª Medição'!H5,'3ª Medição'!I5,'4ª Medição'!I5,'5ª Medição'!K5,'6ª Medição'!K5)</f>
        <v>2223</v>
      </c>
      <c r="Q7" s="33">
        <v>2223</v>
      </c>
      <c r="R7" s="5">
        <f t="shared" si="0"/>
        <v>0</v>
      </c>
    </row>
    <row r="8" spans="1:18" ht="24" customHeight="1" thickTop="1" thickBot="1" x14ac:dyDescent="0.25">
      <c r="A8" s="8" t="s">
        <v>33</v>
      </c>
      <c r="B8" s="8" t="s">
        <v>34</v>
      </c>
      <c r="C8" s="39" t="s">
        <v>35</v>
      </c>
      <c r="D8" s="11" t="s">
        <v>25</v>
      </c>
      <c r="E8" s="23" t="s">
        <v>36</v>
      </c>
      <c r="F8" s="23" t="s">
        <v>37</v>
      </c>
      <c r="G8" s="22" t="s">
        <v>25</v>
      </c>
      <c r="H8" s="14" t="s">
        <v>25</v>
      </c>
      <c r="I8" s="14" t="s">
        <v>25</v>
      </c>
      <c r="J8" s="14" t="s">
        <v>25</v>
      </c>
      <c r="K8" s="18" t="s">
        <v>25</v>
      </c>
      <c r="L8" s="18" t="s">
        <v>25</v>
      </c>
      <c r="M8" s="26" t="s">
        <v>25</v>
      </c>
      <c r="N8" s="26" t="s">
        <v>25</v>
      </c>
      <c r="O8" s="41" t="s">
        <v>25</v>
      </c>
      <c r="P8">
        <f>SUM('1ª Medição'!G6,'2ª Medição'!H6,'3ª Medição'!I6,'4ª Medição'!I6,'5ª Medição'!K6,'6ª Medição'!K6)</f>
        <v>2474.0500000000002</v>
      </c>
      <c r="Q8" s="33">
        <v>2474.0500000000002</v>
      </c>
      <c r="R8" s="5">
        <f t="shared" si="0"/>
        <v>0</v>
      </c>
    </row>
    <row r="9" spans="1:18" ht="24" customHeight="1" thickTop="1" thickBot="1" x14ac:dyDescent="0.25">
      <c r="A9" s="8" t="s">
        <v>38</v>
      </c>
      <c r="B9" s="8" t="s">
        <v>39</v>
      </c>
      <c r="C9" s="39" t="s">
        <v>170</v>
      </c>
      <c r="D9" s="10" t="s">
        <v>171</v>
      </c>
      <c r="E9" s="10" t="s">
        <v>172</v>
      </c>
      <c r="F9" s="23" t="s">
        <v>172</v>
      </c>
      <c r="G9" s="23" t="s">
        <v>173</v>
      </c>
      <c r="H9" s="15" t="s">
        <v>174</v>
      </c>
      <c r="I9" s="15" t="s">
        <v>175</v>
      </c>
      <c r="J9" s="15" t="s">
        <v>175</v>
      </c>
      <c r="K9" s="19" t="s">
        <v>173</v>
      </c>
      <c r="L9" s="19" t="s">
        <v>176</v>
      </c>
      <c r="M9" s="27" t="s">
        <v>172</v>
      </c>
      <c r="N9" s="27" t="s">
        <v>172</v>
      </c>
      <c r="O9" s="42" t="s">
        <v>177</v>
      </c>
      <c r="P9">
        <f>SUM('1ª Medição'!G7,'2ª Medição'!H7,'3ª Medição'!I7,'4ª Medição'!I7,'5ª Medição'!K7,'6ª Medição'!K7)</f>
        <v>70604.100000000006</v>
      </c>
      <c r="Q9" s="33">
        <v>70604.100000000006</v>
      </c>
      <c r="R9" s="5">
        <f t="shared" si="0"/>
        <v>0</v>
      </c>
    </row>
    <row r="10" spans="1:18" ht="24" customHeight="1" thickTop="1" thickBot="1" x14ac:dyDescent="0.25">
      <c r="A10" s="8" t="s">
        <v>40</v>
      </c>
      <c r="B10" s="8" t="s">
        <v>41</v>
      </c>
      <c r="C10" s="39" t="s">
        <v>178</v>
      </c>
      <c r="D10" s="12" t="s">
        <v>179</v>
      </c>
      <c r="E10" s="12" t="s">
        <v>180</v>
      </c>
      <c r="F10" s="24" t="s">
        <v>181</v>
      </c>
      <c r="G10" s="24" t="s">
        <v>182</v>
      </c>
      <c r="H10" s="16" t="s">
        <v>183</v>
      </c>
      <c r="I10" s="16" t="s">
        <v>184</v>
      </c>
      <c r="J10" s="16" t="s">
        <v>183</v>
      </c>
      <c r="K10" s="20" t="s">
        <v>183</v>
      </c>
      <c r="L10" s="20" t="s">
        <v>183</v>
      </c>
      <c r="M10" s="28" t="s">
        <v>183</v>
      </c>
      <c r="N10" s="28" t="s">
        <v>183</v>
      </c>
      <c r="O10" s="43" t="s">
        <v>183</v>
      </c>
      <c r="P10">
        <f>SUM('1ª Medição'!G8,'2ª Medição'!H8,'3ª Medição'!I8,'4ª Medição'!I8,'5ª Medição'!K8,'6ª Medição'!K8)</f>
        <v>106457.0895</v>
      </c>
      <c r="Q10" s="33">
        <v>106457.09</v>
      </c>
      <c r="R10" s="5">
        <f t="shared" si="0"/>
        <v>4.999999946448952E-4</v>
      </c>
    </row>
    <row r="11" spans="1:18" ht="24" customHeight="1" thickTop="1" thickBot="1" x14ac:dyDescent="0.25">
      <c r="A11" s="8" t="s">
        <v>42</v>
      </c>
      <c r="B11" s="8" t="s">
        <v>43</v>
      </c>
      <c r="C11" s="39" t="s">
        <v>44</v>
      </c>
      <c r="D11" s="10" t="s">
        <v>45</v>
      </c>
      <c r="E11" s="10" t="s">
        <v>46</v>
      </c>
      <c r="F11" s="22" t="s">
        <v>25</v>
      </c>
      <c r="G11" s="22" t="s">
        <v>25</v>
      </c>
      <c r="H11" s="14" t="s">
        <v>25</v>
      </c>
      <c r="I11" s="15" t="s">
        <v>47</v>
      </c>
      <c r="J11" s="15" t="s">
        <v>48</v>
      </c>
      <c r="K11" s="18" t="s">
        <v>25</v>
      </c>
      <c r="L11" s="18" t="s">
        <v>25</v>
      </c>
      <c r="M11" s="26" t="s">
        <v>25</v>
      </c>
      <c r="N11" s="26" t="s">
        <v>25</v>
      </c>
      <c r="O11" s="41" t="s">
        <v>25</v>
      </c>
      <c r="P11">
        <f>SUM('1ª Medição'!G9,'2ª Medição'!H9,'3ª Medição'!I9,'4ª Medição'!I9,'5ª Medição'!K9,'6ª Medição'!K9)</f>
        <v>36286.03</v>
      </c>
      <c r="Q11" s="33">
        <v>36286.03</v>
      </c>
      <c r="R11" s="5">
        <f t="shared" si="0"/>
        <v>0</v>
      </c>
    </row>
    <row r="12" spans="1:18" ht="24" customHeight="1" thickTop="1" thickBot="1" x14ac:dyDescent="0.25">
      <c r="A12" s="8" t="s">
        <v>49</v>
      </c>
      <c r="B12" s="8" t="s">
        <v>50</v>
      </c>
      <c r="C12" s="39" t="s">
        <v>185</v>
      </c>
      <c r="D12" s="12"/>
      <c r="E12" s="12"/>
      <c r="F12" s="24"/>
      <c r="G12" s="24"/>
      <c r="H12" s="16"/>
      <c r="I12" s="16"/>
      <c r="J12" s="16"/>
      <c r="K12" s="20"/>
      <c r="L12" s="20"/>
      <c r="M12" s="26" t="s">
        <v>25</v>
      </c>
      <c r="N12" s="26" t="s">
        <v>25</v>
      </c>
      <c r="O12" s="41" t="s">
        <v>25</v>
      </c>
      <c r="P12">
        <f>SUM('1ª Medição'!G10,'2ª Medição'!H10,'3ª Medição'!I10,'4ª Medição'!I10,'5ª Medição'!K10,'6ª Medição'!K10)</f>
        <v>0</v>
      </c>
      <c r="Q12" s="33"/>
      <c r="R12" s="5"/>
    </row>
    <row r="13" spans="1:18" ht="24" customHeight="1" thickTop="1" thickBot="1" x14ac:dyDescent="0.25">
      <c r="A13" s="9" t="s">
        <v>51</v>
      </c>
      <c r="B13" s="9" t="s">
        <v>52</v>
      </c>
      <c r="C13" s="40" t="s">
        <v>186</v>
      </c>
      <c r="D13" s="10" t="s">
        <v>187</v>
      </c>
      <c r="E13" s="10" t="s">
        <v>188</v>
      </c>
      <c r="F13" s="25" t="s">
        <v>25</v>
      </c>
      <c r="G13" s="25" t="s">
        <v>25</v>
      </c>
      <c r="H13" s="17" t="s">
        <v>25</v>
      </c>
      <c r="I13" s="17" t="s">
        <v>25</v>
      </c>
      <c r="J13" s="17" t="s">
        <v>25</v>
      </c>
      <c r="K13" s="21" t="s">
        <v>25</v>
      </c>
      <c r="L13" s="21" t="s">
        <v>25</v>
      </c>
      <c r="M13" s="29" t="s">
        <v>25</v>
      </c>
      <c r="N13" s="29" t="s">
        <v>25</v>
      </c>
      <c r="O13" s="44" t="s">
        <v>25</v>
      </c>
      <c r="P13">
        <f>SUM('1ª Medição'!G11,'2ª Medição'!H11,'3ª Medição'!I11,'4ª Medição'!I11,'5ª Medição'!K11,'6ª Medição'!K11)</f>
        <v>2761</v>
      </c>
      <c r="Q13" s="34">
        <v>2761</v>
      </c>
      <c r="R13" s="5">
        <f t="shared" si="0"/>
        <v>0</v>
      </c>
    </row>
    <row r="14" spans="1:18" ht="24" customHeight="1" thickTop="1" thickBot="1" x14ac:dyDescent="0.25">
      <c r="A14" s="9" t="s">
        <v>53</v>
      </c>
      <c r="B14" s="9" t="s">
        <v>189</v>
      </c>
      <c r="C14" s="40" t="s">
        <v>190</v>
      </c>
      <c r="D14" s="10" t="s">
        <v>190</v>
      </c>
      <c r="E14" s="13" t="s">
        <v>25</v>
      </c>
      <c r="F14" s="25" t="s">
        <v>25</v>
      </c>
      <c r="G14" s="25" t="s">
        <v>25</v>
      </c>
      <c r="H14" s="17" t="s">
        <v>25</v>
      </c>
      <c r="I14" s="17" t="s">
        <v>25</v>
      </c>
      <c r="J14" s="17" t="s">
        <v>25</v>
      </c>
      <c r="K14" s="21" t="s">
        <v>25</v>
      </c>
      <c r="L14" s="21" t="s">
        <v>25</v>
      </c>
      <c r="M14" s="29" t="s">
        <v>25</v>
      </c>
      <c r="N14" s="29" t="s">
        <v>25</v>
      </c>
      <c r="O14" s="44" t="s">
        <v>25</v>
      </c>
      <c r="P14">
        <f>SUM('1ª Medição'!G12,'2ª Medição'!H12,'3ª Medição'!I12,'4ª Medição'!I12,'5ª Medição'!K12,'6ª Medição'!K12)</f>
        <v>5908.8</v>
      </c>
      <c r="Q14" s="34">
        <v>5908.8</v>
      </c>
      <c r="R14" s="5">
        <f t="shared" si="0"/>
        <v>0</v>
      </c>
    </row>
    <row r="15" spans="1:18" ht="24" customHeight="1" thickTop="1" thickBot="1" x14ac:dyDescent="0.25">
      <c r="A15" s="9" t="s">
        <v>54</v>
      </c>
      <c r="B15" s="9" t="s">
        <v>55</v>
      </c>
      <c r="C15" s="40" t="s">
        <v>191</v>
      </c>
      <c r="D15" s="13" t="s">
        <v>25</v>
      </c>
      <c r="E15" s="23" t="s">
        <v>192</v>
      </c>
      <c r="F15" s="23" t="s">
        <v>193</v>
      </c>
      <c r="G15" s="23" t="s">
        <v>192</v>
      </c>
      <c r="H15" s="17" t="s">
        <v>25</v>
      </c>
      <c r="I15" s="17" t="s">
        <v>25</v>
      </c>
      <c r="J15" s="17" t="s">
        <v>25</v>
      </c>
      <c r="K15" s="21" t="s">
        <v>25</v>
      </c>
      <c r="L15" s="21" t="s">
        <v>25</v>
      </c>
      <c r="M15" s="29" t="s">
        <v>25</v>
      </c>
      <c r="N15" s="29" t="s">
        <v>25</v>
      </c>
      <c r="O15" s="44" t="s">
        <v>25</v>
      </c>
      <c r="P15">
        <f>SUM('1ª Medição'!G13,'2ª Medição'!H13,'3ª Medição'!I13,'4ª Medição'!I13,'5ª Medição'!K13,'6ª Medição'!K13)</f>
        <v>236732</v>
      </c>
      <c r="Q15" s="34">
        <v>236732</v>
      </c>
      <c r="R15" s="5">
        <f t="shared" si="0"/>
        <v>0</v>
      </c>
    </row>
    <row r="16" spans="1:18" ht="27" thickTop="1" thickBot="1" x14ac:dyDescent="0.25">
      <c r="A16" s="9" t="s">
        <v>56</v>
      </c>
      <c r="B16" s="9" t="s">
        <v>57</v>
      </c>
      <c r="C16" s="40" t="s">
        <v>194</v>
      </c>
      <c r="D16" s="13" t="s">
        <v>25</v>
      </c>
      <c r="E16" s="13" t="s">
        <v>25</v>
      </c>
      <c r="F16" s="25" t="s">
        <v>25</v>
      </c>
      <c r="G16" s="15" t="s">
        <v>197</v>
      </c>
      <c r="H16" s="15" t="s">
        <v>196</v>
      </c>
      <c r="I16" s="15" t="s">
        <v>195</v>
      </c>
      <c r="J16" s="17" t="s">
        <v>25</v>
      </c>
      <c r="K16" s="21" t="s">
        <v>25</v>
      </c>
      <c r="L16" s="21" t="s">
        <v>25</v>
      </c>
      <c r="M16" s="29" t="s">
        <v>25</v>
      </c>
      <c r="N16" s="29" t="s">
        <v>25</v>
      </c>
      <c r="O16" s="44" t="s">
        <v>25</v>
      </c>
      <c r="P16">
        <f>SUM('1ª Medição'!G14,'2ª Medição'!H14,'3ª Medição'!I14,'4ª Medição'!I14,'5ª Medição'!K14,'6ª Medição'!K14)</f>
        <v>419933</v>
      </c>
      <c r="Q16" s="34">
        <v>419933</v>
      </c>
      <c r="R16" s="5">
        <f t="shared" si="0"/>
        <v>0</v>
      </c>
    </row>
    <row r="17" spans="1:18" ht="27" thickTop="1" thickBot="1" x14ac:dyDescent="0.25">
      <c r="A17" s="9" t="s">
        <v>58</v>
      </c>
      <c r="B17" s="9" t="s">
        <v>59</v>
      </c>
      <c r="C17" s="40" t="s">
        <v>198</v>
      </c>
      <c r="D17" s="13" t="s">
        <v>25</v>
      </c>
      <c r="E17" s="13" t="s">
        <v>25</v>
      </c>
      <c r="F17" s="25" t="s">
        <v>25</v>
      </c>
      <c r="G17" s="25" t="s">
        <v>25</v>
      </c>
      <c r="H17" s="17" t="s">
        <v>25</v>
      </c>
      <c r="I17" s="17" t="s">
        <v>25</v>
      </c>
      <c r="J17" s="15" t="s">
        <v>198</v>
      </c>
      <c r="K17" s="21" t="s">
        <v>25</v>
      </c>
      <c r="L17" s="21" t="s">
        <v>25</v>
      </c>
      <c r="M17" s="29" t="s">
        <v>25</v>
      </c>
      <c r="N17" s="29" t="s">
        <v>25</v>
      </c>
      <c r="O17" s="44" t="s">
        <v>25</v>
      </c>
      <c r="P17">
        <f>SUM('1ª Medição'!G15,'2ª Medição'!H15,'3ª Medição'!I15,'4ª Medição'!I15,'5ª Medição'!K15,'6ª Medição'!K15)</f>
        <v>3958</v>
      </c>
      <c r="Q17" s="34">
        <v>3958</v>
      </c>
      <c r="R17" s="5">
        <f t="shared" si="0"/>
        <v>0</v>
      </c>
    </row>
    <row r="18" spans="1:18" ht="27" thickTop="1" thickBot="1" x14ac:dyDescent="0.25">
      <c r="A18" s="9" t="s">
        <v>60</v>
      </c>
      <c r="B18" s="9" t="s">
        <v>199</v>
      </c>
      <c r="C18" s="40" t="s">
        <v>200</v>
      </c>
      <c r="D18" s="13" t="s">
        <v>25</v>
      </c>
      <c r="E18" s="13" t="s">
        <v>25</v>
      </c>
      <c r="F18" s="25" t="s">
        <v>25</v>
      </c>
      <c r="G18" s="15" t="s">
        <v>201</v>
      </c>
      <c r="H18" s="15" t="s">
        <v>202</v>
      </c>
      <c r="I18" s="15" t="s">
        <v>25</v>
      </c>
      <c r="J18" s="15" t="s">
        <v>25</v>
      </c>
      <c r="K18" s="21" t="s">
        <v>25</v>
      </c>
      <c r="L18" s="21" t="s">
        <v>25</v>
      </c>
      <c r="M18" s="29" t="s">
        <v>25</v>
      </c>
      <c r="N18" s="29" t="s">
        <v>25</v>
      </c>
      <c r="O18" s="44" t="s">
        <v>25</v>
      </c>
      <c r="P18">
        <f>SUM('1ª Medição'!G16,'2ª Medição'!H16,'3ª Medição'!I16,'4ª Medição'!I16,'5ª Medição'!K16,'6ª Medição'!K16)</f>
        <v>94198.31</v>
      </c>
      <c r="Q18" s="34">
        <v>94198.31</v>
      </c>
      <c r="R18" s="5">
        <f t="shared" si="0"/>
        <v>0</v>
      </c>
    </row>
    <row r="19" spans="1:18" ht="27" thickTop="1" thickBot="1" x14ac:dyDescent="0.25">
      <c r="A19" s="9" t="s">
        <v>61</v>
      </c>
      <c r="B19" s="9" t="s">
        <v>62</v>
      </c>
      <c r="C19" s="40" t="s">
        <v>203</v>
      </c>
      <c r="D19" s="13" t="s">
        <v>25</v>
      </c>
      <c r="E19" s="13" t="s">
        <v>25</v>
      </c>
      <c r="F19" s="25" t="s">
        <v>25</v>
      </c>
      <c r="G19" s="25" t="s">
        <v>25</v>
      </c>
      <c r="H19" s="17" t="s">
        <v>25</v>
      </c>
      <c r="I19" s="19" t="s">
        <v>204</v>
      </c>
      <c r="J19" s="19" t="s">
        <v>205</v>
      </c>
      <c r="K19" s="19" t="s">
        <v>204</v>
      </c>
      <c r="L19" s="21" t="s">
        <v>25</v>
      </c>
      <c r="M19" s="29" t="s">
        <v>25</v>
      </c>
      <c r="N19" s="29" t="s">
        <v>25</v>
      </c>
      <c r="O19" s="44" t="s">
        <v>25</v>
      </c>
      <c r="P19">
        <f>SUM('1ª Medição'!G17,'2ª Medição'!H17,'3ª Medição'!I17,'4ª Medição'!I17,'5ª Medição'!K17,'6ª Medição'!K17)</f>
        <v>173937</v>
      </c>
      <c r="Q19" s="34">
        <v>173937</v>
      </c>
      <c r="R19" s="5">
        <f t="shared" si="0"/>
        <v>0</v>
      </c>
    </row>
    <row r="20" spans="1:18" ht="39.75" thickTop="1" thickBot="1" x14ac:dyDescent="0.25">
      <c r="A20" s="9" t="s">
        <v>63</v>
      </c>
      <c r="B20" s="9" t="s">
        <v>64</v>
      </c>
      <c r="C20" s="40" t="s">
        <v>206</v>
      </c>
      <c r="D20" s="13" t="s">
        <v>25</v>
      </c>
      <c r="E20" s="13" t="s">
        <v>25</v>
      </c>
      <c r="F20" s="25" t="s">
        <v>25</v>
      </c>
      <c r="G20" s="25" t="s">
        <v>25</v>
      </c>
      <c r="H20" s="17" t="s">
        <v>25</v>
      </c>
      <c r="I20" s="15" t="s">
        <v>25</v>
      </c>
      <c r="J20" s="19" t="s">
        <v>207</v>
      </c>
      <c r="K20" s="19" t="s">
        <v>208</v>
      </c>
      <c r="L20" s="19" t="s">
        <v>207</v>
      </c>
      <c r="M20" s="29" t="s">
        <v>25</v>
      </c>
      <c r="N20" s="29" t="s">
        <v>25</v>
      </c>
      <c r="O20" s="44" t="s">
        <v>25</v>
      </c>
      <c r="P20">
        <f>SUM('1ª Medição'!G18,'2ª Medição'!H18,'3ª Medição'!I18,'4ª Medição'!I18,'5ª Medição'!K18,'6ª Medição'!K18)</f>
        <v>192819</v>
      </c>
      <c r="Q20" s="34">
        <v>192819</v>
      </c>
      <c r="R20" s="5">
        <f t="shared" si="0"/>
        <v>0</v>
      </c>
    </row>
    <row r="21" spans="1:18" ht="27" thickTop="1" thickBot="1" x14ac:dyDescent="0.25">
      <c r="A21" s="9" t="s">
        <v>65</v>
      </c>
      <c r="B21" s="9" t="s">
        <v>66</v>
      </c>
      <c r="C21" s="40" t="s">
        <v>209</v>
      </c>
      <c r="D21" s="13" t="s">
        <v>25</v>
      </c>
      <c r="E21" s="13" t="s">
        <v>25</v>
      </c>
      <c r="F21" s="25" t="s">
        <v>25</v>
      </c>
      <c r="G21" s="25" t="s">
        <v>25</v>
      </c>
      <c r="H21" s="17" t="s">
        <v>25</v>
      </c>
      <c r="I21" s="17" t="s">
        <v>25</v>
      </c>
      <c r="J21" s="19" t="s">
        <v>210</v>
      </c>
      <c r="K21" s="19" t="s">
        <v>211</v>
      </c>
      <c r="L21" s="21" t="s">
        <v>25</v>
      </c>
      <c r="M21" s="29" t="s">
        <v>25</v>
      </c>
      <c r="N21" s="29" t="s">
        <v>25</v>
      </c>
      <c r="O21" s="44" t="s">
        <v>25</v>
      </c>
      <c r="P21">
        <f>SUM('1ª Medição'!G19,'2ª Medição'!H19,'3ª Medição'!I19,'4ª Medição'!I19,'5ª Medição'!K19,'6ª Medição'!K19)</f>
        <v>51833</v>
      </c>
      <c r="Q21" s="34">
        <v>51833</v>
      </c>
      <c r="R21" s="5">
        <f t="shared" si="0"/>
        <v>0</v>
      </c>
    </row>
    <row r="22" spans="1:18" ht="27" thickTop="1" thickBot="1" x14ac:dyDescent="0.25">
      <c r="A22" s="9" t="s">
        <v>67</v>
      </c>
      <c r="B22" s="9" t="s">
        <v>68</v>
      </c>
      <c r="C22" s="40" t="s">
        <v>212</v>
      </c>
      <c r="D22" s="13" t="s">
        <v>25</v>
      </c>
      <c r="E22" s="13" t="s">
        <v>25</v>
      </c>
      <c r="F22" s="25" t="s">
        <v>25</v>
      </c>
      <c r="G22" s="25" t="s">
        <v>25</v>
      </c>
      <c r="H22" s="17" t="s">
        <v>25</v>
      </c>
      <c r="I22" s="17" t="s">
        <v>25</v>
      </c>
      <c r="J22" s="17" t="s">
        <v>25</v>
      </c>
      <c r="K22" s="21" t="s">
        <v>25</v>
      </c>
      <c r="L22" s="19" t="s">
        <v>212</v>
      </c>
      <c r="M22" s="29" t="s">
        <v>25</v>
      </c>
      <c r="N22" s="29" t="s">
        <v>25</v>
      </c>
      <c r="O22" s="44" t="s">
        <v>25</v>
      </c>
      <c r="P22">
        <f>SUM('1ª Medição'!G20,'2ª Medição'!H20,'3ª Medição'!I20,'4ª Medição'!I20,'5ª Medição'!K20,'6ª Medição'!K20)</f>
        <v>9153</v>
      </c>
      <c r="Q22" s="34">
        <v>9153</v>
      </c>
      <c r="R22" s="5">
        <f t="shared" si="0"/>
        <v>0</v>
      </c>
    </row>
    <row r="23" spans="1:18" ht="27" thickTop="1" thickBot="1" x14ac:dyDescent="0.25">
      <c r="A23" s="8" t="s">
        <v>69</v>
      </c>
      <c r="B23" s="8" t="s">
        <v>70</v>
      </c>
      <c r="C23" s="39" t="s">
        <v>71</v>
      </c>
      <c r="D23" s="11" t="s">
        <v>25</v>
      </c>
      <c r="E23" s="23" t="s">
        <v>72</v>
      </c>
      <c r="F23" s="23" t="s">
        <v>73</v>
      </c>
      <c r="G23" s="22" t="s">
        <v>25</v>
      </c>
      <c r="H23" s="14" t="s">
        <v>25</v>
      </c>
      <c r="I23" s="14" t="s">
        <v>25</v>
      </c>
      <c r="J23" s="14" t="s">
        <v>25</v>
      </c>
      <c r="K23" s="18" t="s">
        <v>25</v>
      </c>
      <c r="L23" s="18" t="s">
        <v>25</v>
      </c>
      <c r="M23" s="26" t="s">
        <v>25</v>
      </c>
      <c r="N23" s="26" t="s">
        <v>25</v>
      </c>
      <c r="O23" s="41" t="s">
        <v>25</v>
      </c>
      <c r="P23">
        <f>SUM('1ª Medição'!G21,'2ª Medição'!H21,'3ª Medição'!I21,'4ª Medição'!I21,'5ª Medição'!K21,'6ª Medição'!K21)</f>
        <v>21449.01</v>
      </c>
      <c r="Q23" s="33">
        <v>21449.01</v>
      </c>
      <c r="R23" s="5">
        <f t="shared" si="0"/>
        <v>0</v>
      </c>
    </row>
    <row r="24" spans="1:18" ht="27" thickTop="1" thickBot="1" x14ac:dyDescent="0.25">
      <c r="A24" s="8" t="s">
        <v>74</v>
      </c>
      <c r="B24" s="8" t="s">
        <v>75</v>
      </c>
      <c r="C24" s="39" t="s">
        <v>76</v>
      </c>
      <c r="D24" s="11" t="s">
        <v>25</v>
      </c>
      <c r="E24" s="11" t="s">
        <v>25</v>
      </c>
      <c r="F24" s="22" t="s">
        <v>25</v>
      </c>
      <c r="G24" s="22" t="s">
        <v>25</v>
      </c>
      <c r="H24" s="14" t="s">
        <v>25</v>
      </c>
      <c r="I24" s="14" t="s">
        <v>25</v>
      </c>
      <c r="J24" s="14" t="s">
        <v>25</v>
      </c>
      <c r="K24" s="42" t="s">
        <v>77</v>
      </c>
      <c r="L24" s="42" t="s">
        <v>77</v>
      </c>
      <c r="M24" s="42" t="s">
        <v>77</v>
      </c>
      <c r="N24" s="42" t="s">
        <v>77</v>
      </c>
      <c r="O24" s="42" t="s">
        <v>77</v>
      </c>
      <c r="P24">
        <f>SUM('1ª Medição'!G22,'2ª Medição'!H22,'3ª Medição'!I22,'4ª Medição'!I22,'5ª Medição'!K22,'6ª Medição'!K22)</f>
        <v>40441.9</v>
      </c>
      <c r="Q24" s="33">
        <v>40441.9</v>
      </c>
      <c r="R24" s="5">
        <f t="shared" si="0"/>
        <v>0</v>
      </c>
    </row>
    <row r="25" spans="1:18" ht="27" thickTop="1" thickBot="1" x14ac:dyDescent="0.25">
      <c r="A25" s="8" t="s">
        <v>78</v>
      </c>
      <c r="B25" s="8" t="s">
        <v>79</v>
      </c>
      <c r="C25" s="39" t="s">
        <v>213</v>
      </c>
      <c r="D25" s="11" t="s">
        <v>25</v>
      </c>
      <c r="E25" s="11" t="s">
        <v>25</v>
      </c>
      <c r="F25" s="22" t="s">
        <v>25</v>
      </c>
      <c r="G25" s="22" t="s">
        <v>25</v>
      </c>
      <c r="H25" s="14" t="s">
        <v>25</v>
      </c>
      <c r="I25" s="16"/>
      <c r="J25" s="16"/>
      <c r="K25" s="20"/>
      <c r="L25" s="20"/>
      <c r="M25" s="28"/>
      <c r="N25" s="28"/>
      <c r="O25" s="41"/>
      <c r="P25">
        <f>SUM('1ª Medição'!G23,'2ª Medição'!H23,'3ª Medição'!I23,'4ª Medição'!I23,'5ª Medição'!K23,'6ª Medição'!K23)</f>
        <v>0</v>
      </c>
      <c r="Q25" s="33"/>
      <c r="R25" s="5"/>
    </row>
    <row r="26" spans="1:18" ht="27" thickTop="1" thickBot="1" x14ac:dyDescent="0.25">
      <c r="A26" s="8" t="s">
        <v>142</v>
      </c>
      <c r="B26" s="8" t="s">
        <v>143</v>
      </c>
      <c r="C26" s="39" t="s">
        <v>214</v>
      </c>
      <c r="D26" s="11" t="s">
        <v>25</v>
      </c>
      <c r="E26" s="11" t="s">
        <v>25</v>
      </c>
      <c r="F26" s="22" t="s">
        <v>25</v>
      </c>
      <c r="G26" s="22" t="s">
        <v>25</v>
      </c>
      <c r="H26" s="14" t="s">
        <v>25</v>
      </c>
      <c r="I26" s="19" t="s">
        <v>230</v>
      </c>
      <c r="J26" s="19" t="s">
        <v>230</v>
      </c>
      <c r="K26" s="19" t="s">
        <v>231</v>
      </c>
      <c r="L26" s="18" t="s">
        <v>25</v>
      </c>
      <c r="M26" s="26" t="s">
        <v>25</v>
      </c>
      <c r="N26" s="26" t="s">
        <v>25</v>
      </c>
      <c r="O26" s="41" t="s">
        <v>25</v>
      </c>
      <c r="P26">
        <f>SUM('1ª Medição'!G24,'2ª Medição'!H24,'3ª Medição'!I24,'4ª Medição'!I24,'5ª Medição'!K24,'6ª Medição'!K24)</f>
        <v>33363.120000000003</v>
      </c>
      <c r="Q26" s="33">
        <v>33363.120000000003</v>
      </c>
      <c r="R26" s="5">
        <f t="shared" si="0"/>
        <v>0</v>
      </c>
    </row>
    <row r="27" spans="1:18" ht="27" thickTop="1" thickBot="1" x14ac:dyDescent="0.25">
      <c r="A27" s="8" t="s">
        <v>144</v>
      </c>
      <c r="B27" s="8" t="s">
        <v>145</v>
      </c>
      <c r="C27" s="39" t="s">
        <v>215</v>
      </c>
      <c r="D27" s="11" t="s">
        <v>25</v>
      </c>
      <c r="E27" s="11" t="s">
        <v>25</v>
      </c>
      <c r="F27" s="22" t="s">
        <v>25</v>
      </c>
      <c r="G27" s="22" t="s">
        <v>25</v>
      </c>
      <c r="H27" s="14" t="s">
        <v>25</v>
      </c>
      <c r="I27" s="14" t="s">
        <v>25</v>
      </c>
      <c r="J27" s="14"/>
      <c r="K27" s="19" t="s">
        <v>215</v>
      </c>
      <c r="L27" s="18" t="s">
        <v>25</v>
      </c>
      <c r="M27" s="26" t="s">
        <v>25</v>
      </c>
      <c r="N27" s="26" t="s">
        <v>25</v>
      </c>
      <c r="O27" s="41" t="s">
        <v>25</v>
      </c>
      <c r="P27">
        <f>SUM('1ª Medição'!G25,'2ª Medição'!H25,'3ª Medição'!I25,'4ª Medição'!I25,'5ª Medição'!K25,'6ª Medição'!K25)</f>
        <v>6631.22</v>
      </c>
      <c r="Q27" s="33">
        <v>6631.22</v>
      </c>
      <c r="R27" s="5">
        <f t="shared" si="0"/>
        <v>0</v>
      </c>
    </row>
    <row r="28" spans="1:18" ht="27" thickTop="1" thickBot="1" x14ac:dyDescent="0.25">
      <c r="A28" s="8" t="s">
        <v>146</v>
      </c>
      <c r="B28" s="8" t="s">
        <v>147</v>
      </c>
      <c r="C28" s="39" t="s">
        <v>216</v>
      </c>
      <c r="D28" s="11" t="s">
        <v>25</v>
      </c>
      <c r="E28" s="11" t="s">
        <v>25</v>
      </c>
      <c r="F28" s="22" t="s">
        <v>25</v>
      </c>
      <c r="G28" s="22" t="s">
        <v>25</v>
      </c>
      <c r="H28" s="14" t="s">
        <v>25</v>
      </c>
      <c r="I28" s="14" t="s">
        <v>25</v>
      </c>
      <c r="J28" s="14" t="s">
        <v>25</v>
      </c>
      <c r="K28" s="19" t="s">
        <v>217</v>
      </c>
      <c r="L28" s="19" t="s">
        <v>217</v>
      </c>
      <c r="M28" s="26" t="s">
        <v>25</v>
      </c>
      <c r="N28" s="26" t="s">
        <v>25</v>
      </c>
      <c r="O28" s="41" t="s">
        <v>25</v>
      </c>
      <c r="P28">
        <f>SUM('1ª Medição'!G26,'2ª Medição'!H26,'3ª Medição'!I26,'4ª Medição'!I26,'5ª Medição'!K26,'6ª Medição'!K26)</f>
        <v>6283.01</v>
      </c>
      <c r="Q28" s="33">
        <v>6283.01</v>
      </c>
      <c r="R28" s="5">
        <f t="shared" si="0"/>
        <v>0</v>
      </c>
    </row>
    <row r="29" spans="1:18" ht="27" thickTop="1" thickBot="1" x14ac:dyDescent="0.25">
      <c r="A29" s="8" t="s">
        <v>148</v>
      </c>
      <c r="B29" s="8" t="s">
        <v>149</v>
      </c>
      <c r="C29" s="39" t="s">
        <v>218</v>
      </c>
      <c r="D29" s="11" t="s">
        <v>25</v>
      </c>
      <c r="E29" s="11" t="s">
        <v>25</v>
      </c>
      <c r="F29" s="22" t="s">
        <v>25</v>
      </c>
      <c r="G29" s="22" t="s">
        <v>25</v>
      </c>
      <c r="H29" s="14" t="s">
        <v>25</v>
      </c>
      <c r="I29" s="14" t="s">
        <v>25</v>
      </c>
      <c r="J29" s="14" t="s">
        <v>25</v>
      </c>
      <c r="K29" s="19" t="s">
        <v>219</v>
      </c>
      <c r="L29" s="19" t="s">
        <v>219</v>
      </c>
      <c r="M29" s="26" t="s">
        <v>25</v>
      </c>
      <c r="N29" s="26" t="s">
        <v>25</v>
      </c>
      <c r="O29" s="41" t="s">
        <v>25</v>
      </c>
      <c r="P29">
        <f>SUM('1ª Medição'!G27,'2ª Medição'!H27,'3ª Medição'!I27,'4ª Medição'!I27,'5ª Medição'!K27,'6ª Medição'!K27)</f>
        <v>53831.54</v>
      </c>
      <c r="Q29" s="33">
        <v>53831.54</v>
      </c>
      <c r="R29" s="5">
        <f t="shared" si="0"/>
        <v>0</v>
      </c>
    </row>
    <row r="30" spans="1:18" ht="27" thickTop="1" thickBot="1" x14ac:dyDescent="0.25">
      <c r="A30" s="8" t="s">
        <v>150</v>
      </c>
      <c r="B30" s="8" t="s">
        <v>151</v>
      </c>
      <c r="C30" s="39" t="s">
        <v>152</v>
      </c>
      <c r="D30" s="11" t="s">
        <v>25</v>
      </c>
      <c r="E30" s="11" t="s">
        <v>25</v>
      </c>
      <c r="F30" s="22" t="s">
        <v>25</v>
      </c>
      <c r="G30" s="22" t="s">
        <v>25</v>
      </c>
      <c r="H30" s="14" t="s">
        <v>25</v>
      </c>
      <c r="I30" s="14" t="s">
        <v>25</v>
      </c>
      <c r="J30" s="14" t="s">
        <v>25</v>
      </c>
      <c r="K30" s="18" t="s">
        <v>25</v>
      </c>
      <c r="L30" s="18" t="s">
        <v>25</v>
      </c>
      <c r="M30" s="27" t="s">
        <v>153</v>
      </c>
      <c r="N30" s="27" t="s">
        <v>153</v>
      </c>
      <c r="O30" s="41" t="s">
        <v>25</v>
      </c>
      <c r="P30">
        <f>SUM('1ª Medição'!G28,'2ª Medição'!H28,'3ª Medição'!I28,'4ª Medição'!I28,'5ª Medição'!K28,'6ª Medição'!K28)</f>
        <v>20441.16</v>
      </c>
      <c r="Q30" s="33">
        <v>20441.16</v>
      </c>
      <c r="R30" s="5">
        <f t="shared" si="0"/>
        <v>0</v>
      </c>
    </row>
    <row r="31" spans="1:18" ht="27" thickTop="1" thickBot="1" x14ac:dyDescent="0.25">
      <c r="A31" s="8" t="s">
        <v>80</v>
      </c>
      <c r="B31" s="8" t="s">
        <v>81</v>
      </c>
      <c r="C31" s="39" t="s">
        <v>220</v>
      </c>
      <c r="D31" s="11" t="s">
        <v>25</v>
      </c>
      <c r="E31" s="11" t="s">
        <v>25</v>
      </c>
      <c r="F31" s="22" t="s">
        <v>25</v>
      </c>
      <c r="G31" s="22" t="s">
        <v>25</v>
      </c>
      <c r="H31" s="14" t="s">
        <v>25</v>
      </c>
      <c r="I31" s="16"/>
      <c r="J31" s="16"/>
      <c r="K31" s="20"/>
      <c r="L31" s="20"/>
      <c r="M31" s="28"/>
      <c r="N31" s="26"/>
      <c r="O31" s="41" t="s">
        <v>25</v>
      </c>
      <c r="P31">
        <f>SUM('1ª Medição'!G29,'2ª Medição'!H29,'3ª Medição'!I29,'4ª Medição'!I29,'5ª Medição'!K29,'6ª Medição'!K29)</f>
        <v>0</v>
      </c>
      <c r="Q31" s="33"/>
      <c r="R31" s="5"/>
    </row>
    <row r="32" spans="1:18" ht="27" thickTop="1" thickBot="1" x14ac:dyDescent="0.25">
      <c r="A32" s="8" t="s">
        <v>154</v>
      </c>
      <c r="B32" s="8" t="s">
        <v>155</v>
      </c>
      <c r="C32" s="39" t="s">
        <v>221</v>
      </c>
      <c r="D32" s="11" t="s">
        <v>25</v>
      </c>
      <c r="E32" s="11" t="s">
        <v>25</v>
      </c>
      <c r="F32" s="22" t="s">
        <v>25</v>
      </c>
      <c r="G32" s="22" t="s">
        <v>25</v>
      </c>
      <c r="H32" s="14" t="s">
        <v>25</v>
      </c>
      <c r="I32" s="14" t="s">
        <v>25</v>
      </c>
      <c r="J32" s="14" t="s">
        <v>25</v>
      </c>
      <c r="K32" s="27" t="s">
        <v>222</v>
      </c>
      <c r="L32" s="27" t="s">
        <v>222</v>
      </c>
      <c r="M32" s="27" t="s">
        <v>223</v>
      </c>
      <c r="N32" s="26" t="s">
        <v>25</v>
      </c>
      <c r="O32" s="41" t="s">
        <v>25</v>
      </c>
      <c r="P32">
        <f>SUM('1ª Medição'!G30,'2ª Medição'!H30,'3ª Medição'!I30,'4ª Medição'!I30,'5ª Medição'!K30,'6ª Medição'!K30)</f>
        <v>16948.55</v>
      </c>
      <c r="Q32" s="33">
        <v>16948.55</v>
      </c>
      <c r="R32" s="5">
        <f t="shared" si="0"/>
        <v>0</v>
      </c>
    </row>
    <row r="33" spans="1:18" ht="27" thickTop="1" thickBot="1" x14ac:dyDescent="0.25">
      <c r="A33" s="8" t="s">
        <v>156</v>
      </c>
      <c r="B33" s="8" t="s">
        <v>157</v>
      </c>
      <c r="C33" s="39" t="s">
        <v>158</v>
      </c>
      <c r="D33" s="11" t="s">
        <v>25</v>
      </c>
      <c r="E33" s="11" t="s">
        <v>25</v>
      </c>
      <c r="F33" s="22" t="s">
        <v>25</v>
      </c>
      <c r="G33" s="22" t="s">
        <v>25</v>
      </c>
      <c r="H33" s="14" t="s">
        <v>25</v>
      </c>
      <c r="I33" s="19" t="s">
        <v>234</v>
      </c>
      <c r="J33" s="19" t="s">
        <v>234</v>
      </c>
      <c r="K33" s="19" t="s">
        <v>235</v>
      </c>
      <c r="L33" s="18" t="s">
        <v>25</v>
      </c>
      <c r="M33" s="26" t="s">
        <v>25</v>
      </c>
      <c r="N33" s="26" t="s">
        <v>25</v>
      </c>
      <c r="O33" s="41" t="s">
        <v>25</v>
      </c>
      <c r="P33">
        <f>SUM('1ª Medição'!G31,'2ª Medição'!H31,'3ª Medição'!I31,'4ª Medição'!I31,'5ª Medição'!K31,'6ª Medição'!K31)</f>
        <v>32854.629999999997</v>
      </c>
      <c r="Q33" s="33">
        <v>32854.629999999997</v>
      </c>
      <c r="R33" s="5">
        <f t="shared" si="0"/>
        <v>0</v>
      </c>
    </row>
    <row r="34" spans="1:18" ht="27" thickTop="1" thickBot="1" x14ac:dyDescent="0.25">
      <c r="A34" s="8" t="s">
        <v>159</v>
      </c>
      <c r="B34" s="8" t="s">
        <v>160</v>
      </c>
      <c r="C34" s="39" t="s">
        <v>161</v>
      </c>
      <c r="D34" s="11" t="s">
        <v>25</v>
      </c>
      <c r="E34" s="11" t="s">
        <v>25</v>
      </c>
      <c r="F34" s="22" t="s">
        <v>25</v>
      </c>
      <c r="G34" s="22" t="s">
        <v>25</v>
      </c>
      <c r="H34" s="14" t="s">
        <v>25</v>
      </c>
      <c r="I34" s="19" t="s">
        <v>162</v>
      </c>
      <c r="J34" s="19" t="s">
        <v>163</v>
      </c>
      <c r="K34" s="19" t="s">
        <v>163</v>
      </c>
      <c r="L34" s="18" t="s">
        <v>25</v>
      </c>
      <c r="M34" s="26" t="s">
        <v>25</v>
      </c>
      <c r="N34" s="26" t="s">
        <v>25</v>
      </c>
      <c r="O34" s="41" t="s">
        <v>25</v>
      </c>
      <c r="P34">
        <f>SUM('1ª Medição'!G32,'2ª Medição'!H32,'3ª Medição'!I32,'4ª Medição'!I32,'5ª Medição'!K32,'6ª Medição'!K32)</f>
        <v>4151.97</v>
      </c>
      <c r="Q34" s="33">
        <v>4151.97</v>
      </c>
      <c r="R34" s="5">
        <f t="shared" si="0"/>
        <v>0</v>
      </c>
    </row>
    <row r="35" spans="1:18" ht="27" thickTop="1" thickBot="1" x14ac:dyDescent="0.25">
      <c r="A35" s="8" t="s">
        <v>164</v>
      </c>
      <c r="B35" s="8" t="s">
        <v>165</v>
      </c>
      <c r="C35" s="39" t="s">
        <v>224</v>
      </c>
      <c r="D35" s="11" t="s">
        <v>25</v>
      </c>
      <c r="E35" s="11" t="s">
        <v>25</v>
      </c>
      <c r="F35" s="22" t="s">
        <v>25</v>
      </c>
      <c r="G35" s="22" t="s">
        <v>25</v>
      </c>
      <c r="H35" s="14" t="s">
        <v>25</v>
      </c>
      <c r="I35" s="27" t="s">
        <v>225</v>
      </c>
      <c r="J35" s="27" t="s">
        <v>226</v>
      </c>
      <c r="K35" s="19" t="s">
        <v>25</v>
      </c>
      <c r="L35" s="19" t="s">
        <v>25</v>
      </c>
      <c r="M35" s="27" t="s">
        <v>227</v>
      </c>
      <c r="N35" s="26" t="s">
        <v>25</v>
      </c>
      <c r="O35" s="41" t="s">
        <v>25</v>
      </c>
      <c r="P35">
        <f>SUM('1ª Medição'!G33,'2ª Medição'!H33,'3ª Medição'!I33,'4ª Medição'!I33,'5ª Medição'!K33,'6ª Medição'!K33)</f>
        <v>99645.24</v>
      </c>
      <c r="Q35" s="33">
        <v>99645.24</v>
      </c>
      <c r="R35" s="5">
        <f t="shared" si="0"/>
        <v>0</v>
      </c>
    </row>
    <row r="36" spans="1:18" ht="27" thickTop="1" thickBot="1" x14ac:dyDescent="0.25">
      <c r="A36" s="8" t="s">
        <v>82</v>
      </c>
      <c r="B36" s="8" t="s">
        <v>83</v>
      </c>
      <c r="C36" s="39" t="s">
        <v>84</v>
      </c>
      <c r="D36" s="11" t="s">
        <v>25</v>
      </c>
      <c r="E36" s="11" t="s">
        <v>25</v>
      </c>
      <c r="F36" s="22" t="s">
        <v>25</v>
      </c>
      <c r="G36" s="22" t="s">
        <v>25</v>
      </c>
      <c r="H36" s="14" t="s">
        <v>25</v>
      </c>
      <c r="I36" s="14" t="s">
        <v>25</v>
      </c>
      <c r="J36" s="14" t="s">
        <v>25</v>
      </c>
      <c r="K36" s="18" t="s">
        <v>25</v>
      </c>
      <c r="L36" s="27" t="s">
        <v>85</v>
      </c>
      <c r="M36" s="27" t="s">
        <v>85</v>
      </c>
      <c r="N36" s="26" t="s">
        <v>25</v>
      </c>
      <c r="O36" s="41" t="s">
        <v>25</v>
      </c>
      <c r="P36">
        <f>SUM('1ª Medição'!G34,'2ª Medição'!H34,'3ª Medição'!I34,'4ª Medição'!I34,'5ª Medição'!K34,'6ª Medição'!K34)</f>
        <v>14539.01</v>
      </c>
      <c r="Q36" s="33">
        <v>14539.01</v>
      </c>
      <c r="R36" s="5">
        <f t="shared" si="0"/>
        <v>0</v>
      </c>
    </row>
    <row r="37" spans="1:18" ht="27" thickTop="1" thickBot="1" x14ac:dyDescent="0.25">
      <c r="A37" s="8" t="s">
        <v>86</v>
      </c>
      <c r="B37" s="8" t="s">
        <v>87</v>
      </c>
      <c r="C37" s="39" t="s">
        <v>228</v>
      </c>
      <c r="D37" s="11" t="s">
        <v>25</v>
      </c>
      <c r="E37" s="11" t="s">
        <v>25</v>
      </c>
      <c r="F37" s="22" t="s">
        <v>25</v>
      </c>
      <c r="G37" s="22" t="s">
        <v>25</v>
      </c>
      <c r="H37" s="15" t="s">
        <v>228</v>
      </c>
      <c r="I37" s="14" t="s">
        <v>25</v>
      </c>
      <c r="J37" s="19" t="s">
        <v>25</v>
      </c>
      <c r="K37" s="19" t="s">
        <v>25</v>
      </c>
      <c r="L37" s="19" t="s">
        <v>25</v>
      </c>
      <c r="M37" s="26" t="s">
        <v>25</v>
      </c>
      <c r="N37" s="26" t="s">
        <v>25</v>
      </c>
      <c r="O37" s="41" t="s">
        <v>25</v>
      </c>
      <c r="P37">
        <f>SUM('1ª Medição'!G35,'2ª Medição'!H35,'3ª Medição'!I35,'4ª Medição'!I35,'5ª Medição'!K35,'6ª Medição'!K35)</f>
        <v>2212.7399999999998</v>
      </c>
      <c r="Q37" s="33">
        <v>2212.7399999999998</v>
      </c>
      <c r="R37" s="5">
        <f t="shared" si="0"/>
        <v>0</v>
      </c>
    </row>
    <row r="38" spans="1:18" ht="27" thickTop="1" thickBot="1" x14ac:dyDescent="0.25">
      <c r="A38" s="8" t="s">
        <v>88</v>
      </c>
      <c r="B38" s="8" t="s">
        <v>89</v>
      </c>
      <c r="C38" s="39" t="s">
        <v>90</v>
      </c>
      <c r="D38" s="11" t="s">
        <v>25</v>
      </c>
      <c r="E38" s="11" t="s">
        <v>25</v>
      </c>
      <c r="F38" s="22" t="s">
        <v>25</v>
      </c>
      <c r="G38" s="22" t="s">
        <v>25</v>
      </c>
      <c r="H38" s="14" t="s">
        <v>25</v>
      </c>
      <c r="I38" s="14" t="s">
        <v>25</v>
      </c>
      <c r="J38" s="27" t="s">
        <v>91</v>
      </c>
      <c r="K38" s="27" t="s">
        <v>92</v>
      </c>
      <c r="L38" s="27" t="s">
        <v>93</v>
      </c>
      <c r="M38" s="27" t="s">
        <v>91</v>
      </c>
      <c r="N38" s="26" t="s">
        <v>25</v>
      </c>
      <c r="O38" s="41" t="s">
        <v>25</v>
      </c>
      <c r="P38">
        <f>SUM('1ª Medição'!G36,'2ª Medição'!H36,'3ª Medição'!I36,'4ª Medição'!I36,'5ª Medição'!K36,'6ª Medição'!K36)</f>
        <v>67197.179999999993</v>
      </c>
      <c r="Q38" s="33">
        <v>67197.179999999993</v>
      </c>
      <c r="R38" s="5">
        <f t="shared" si="0"/>
        <v>0</v>
      </c>
    </row>
    <row r="39" spans="1:18" ht="27" thickTop="1" thickBot="1" x14ac:dyDescent="0.25">
      <c r="A39" s="8" t="s">
        <v>94</v>
      </c>
      <c r="B39" s="8" t="s">
        <v>95</v>
      </c>
      <c r="C39" s="39" t="s">
        <v>96</v>
      </c>
      <c r="D39" s="11" t="s">
        <v>25</v>
      </c>
      <c r="E39" s="11" t="s">
        <v>25</v>
      </c>
      <c r="F39" s="22" t="s">
        <v>25</v>
      </c>
      <c r="G39" s="22" t="s">
        <v>25</v>
      </c>
      <c r="H39" s="14" t="s">
        <v>25</v>
      </c>
      <c r="I39" s="14" t="s">
        <v>25</v>
      </c>
      <c r="J39" s="42" t="s">
        <v>97</v>
      </c>
      <c r="K39" s="42" t="s">
        <v>98</v>
      </c>
      <c r="L39" s="42" t="s">
        <v>99</v>
      </c>
      <c r="M39" s="42" t="s">
        <v>100</v>
      </c>
      <c r="N39" s="42" t="s">
        <v>98</v>
      </c>
      <c r="O39" s="42" t="s">
        <v>97</v>
      </c>
      <c r="P39">
        <f>SUM('1ª Medição'!G37,'2ª Medição'!H37,'3ª Medição'!I37,'4ª Medição'!I37,'5ª Medição'!K37,'6ª Medição'!K37)</f>
        <v>46363.03</v>
      </c>
      <c r="Q39" s="33">
        <v>46363.03</v>
      </c>
      <c r="R39" s="5">
        <f t="shared" si="0"/>
        <v>0</v>
      </c>
    </row>
    <row r="40" spans="1:18" ht="27" thickTop="1" thickBot="1" x14ac:dyDescent="0.25">
      <c r="A40" s="8" t="s">
        <v>101</v>
      </c>
      <c r="B40" s="8" t="s">
        <v>102</v>
      </c>
      <c r="C40" s="39" t="s">
        <v>103</v>
      </c>
      <c r="D40" s="11" t="s">
        <v>25</v>
      </c>
      <c r="E40" s="11" t="s">
        <v>25</v>
      </c>
      <c r="F40" s="22" t="s">
        <v>25</v>
      </c>
      <c r="G40" s="22" t="s">
        <v>25</v>
      </c>
      <c r="H40" s="14" t="s">
        <v>25</v>
      </c>
      <c r="I40" s="14" t="s">
        <v>25</v>
      </c>
      <c r="J40" s="27" t="s">
        <v>104</v>
      </c>
      <c r="K40" s="27" t="s">
        <v>105</v>
      </c>
      <c r="L40" s="27" t="s">
        <v>106</v>
      </c>
      <c r="M40" s="27" t="s">
        <v>107</v>
      </c>
      <c r="N40" s="27" t="s">
        <v>108</v>
      </c>
      <c r="O40" s="41" t="s">
        <v>25</v>
      </c>
      <c r="P40">
        <f>SUM('1ª Medição'!G38,'2ª Medição'!H38,'3ª Medição'!I38,'4ª Medição'!I38,'5ª Medição'!K38,'6ª Medição'!K38)</f>
        <v>127561.29</v>
      </c>
      <c r="Q40" s="33">
        <v>127561.29</v>
      </c>
      <c r="R40" s="5">
        <f t="shared" si="0"/>
        <v>0</v>
      </c>
    </row>
    <row r="41" spans="1:18" ht="27" thickTop="1" thickBot="1" x14ac:dyDescent="0.25">
      <c r="A41" s="8" t="s">
        <v>109</v>
      </c>
      <c r="B41" s="8" t="s">
        <v>110</v>
      </c>
      <c r="C41" s="39" t="s">
        <v>111</v>
      </c>
      <c r="D41" s="11" t="s">
        <v>25</v>
      </c>
      <c r="E41" s="11" t="s">
        <v>25</v>
      </c>
      <c r="F41" s="22" t="s">
        <v>25</v>
      </c>
      <c r="G41" s="22" t="s">
        <v>25</v>
      </c>
      <c r="H41" s="14" t="s">
        <v>25</v>
      </c>
      <c r="I41" s="14" t="s">
        <v>25</v>
      </c>
      <c r="J41" s="27" t="s">
        <v>112</v>
      </c>
      <c r="K41" s="27" t="s">
        <v>112</v>
      </c>
      <c r="L41" s="27" t="s">
        <v>113</v>
      </c>
      <c r="M41" s="27" t="s">
        <v>114</v>
      </c>
      <c r="N41" s="27" t="s">
        <v>112</v>
      </c>
      <c r="O41" s="41" t="s">
        <v>25</v>
      </c>
      <c r="P41">
        <f>SUM('1ª Medição'!G39,'2ª Medição'!H39,'3ª Medição'!I39,'4ª Medição'!I39,'5ª Medição'!K39,'6ª Medição'!K39)</f>
        <v>41850.93</v>
      </c>
      <c r="Q41" s="33">
        <v>41850.93</v>
      </c>
      <c r="R41" s="5">
        <f t="shared" si="0"/>
        <v>0</v>
      </c>
    </row>
    <row r="42" spans="1:18" ht="27" thickTop="1" thickBot="1" x14ac:dyDescent="0.25">
      <c r="A42" s="8" t="s">
        <v>115</v>
      </c>
      <c r="B42" s="8" t="s">
        <v>116</v>
      </c>
      <c r="C42" s="39" t="s">
        <v>117</v>
      </c>
      <c r="D42" s="11" t="s">
        <v>25</v>
      </c>
      <c r="E42" s="11" t="s">
        <v>25</v>
      </c>
      <c r="F42" s="22" t="s">
        <v>25</v>
      </c>
      <c r="G42" s="22" t="s">
        <v>25</v>
      </c>
      <c r="H42" s="14" t="s">
        <v>25</v>
      </c>
      <c r="I42" s="14" t="s">
        <v>25</v>
      </c>
      <c r="J42" s="14" t="s">
        <v>25</v>
      </c>
      <c r="K42" s="27" t="s">
        <v>118</v>
      </c>
      <c r="L42" s="27" t="s">
        <v>119</v>
      </c>
      <c r="M42" s="27" t="s">
        <v>119</v>
      </c>
      <c r="N42" s="27" t="s">
        <v>118</v>
      </c>
      <c r="O42" s="41" t="s">
        <v>25</v>
      </c>
      <c r="P42">
        <f>SUM('1ª Medição'!G40,'2ª Medição'!H40,'3ª Medição'!I40,'4ª Medição'!I40,'5ª Medição'!K40,'6ª Medição'!K40)</f>
        <v>15877.5</v>
      </c>
      <c r="Q42" s="33">
        <v>15877.5</v>
      </c>
      <c r="R42" s="5">
        <f t="shared" si="0"/>
        <v>0</v>
      </c>
    </row>
    <row r="43" spans="1:18" ht="27" thickTop="1" thickBot="1" x14ac:dyDescent="0.25">
      <c r="A43" s="8" t="s">
        <v>120</v>
      </c>
      <c r="B43" s="8" t="s">
        <v>121</v>
      </c>
      <c r="C43" s="39" t="s">
        <v>122</v>
      </c>
      <c r="D43" s="11" t="s">
        <v>25</v>
      </c>
      <c r="E43" s="11" t="s">
        <v>25</v>
      </c>
      <c r="F43" s="22" t="s">
        <v>25</v>
      </c>
      <c r="G43" s="22" t="s">
        <v>25</v>
      </c>
      <c r="H43" s="14" t="s">
        <v>25</v>
      </c>
      <c r="I43" s="14" t="s">
        <v>25</v>
      </c>
      <c r="J43" s="14" t="s">
        <v>25</v>
      </c>
      <c r="K43" s="18" t="s">
        <v>25</v>
      </c>
      <c r="L43" s="18" t="s">
        <v>25</v>
      </c>
      <c r="M43" s="42" t="s">
        <v>123</v>
      </c>
      <c r="N43" s="42" t="s">
        <v>124</v>
      </c>
      <c r="O43" s="42" t="s">
        <v>125</v>
      </c>
      <c r="P43">
        <f>SUM('1ª Medição'!G41,'2ª Medição'!H41,'3ª Medição'!I41,'4ª Medição'!I41,'5ª Medição'!K41,'6ª Medição'!K41)</f>
        <v>6785.35</v>
      </c>
      <c r="Q43" s="33">
        <v>6785.35</v>
      </c>
      <c r="R43" s="5">
        <f t="shared" si="0"/>
        <v>0</v>
      </c>
    </row>
    <row r="44" spans="1:18" ht="15" thickTop="1" x14ac:dyDescent="0.2"/>
    <row r="46" spans="1:18" ht="25.5" x14ac:dyDescent="0.2">
      <c r="E46" s="45" t="s">
        <v>127</v>
      </c>
      <c r="F46" s="45" t="s">
        <v>126</v>
      </c>
      <c r="G46" s="45" t="s">
        <v>129</v>
      </c>
      <c r="H46" s="55" t="s">
        <v>166</v>
      </c>
      <c r="I46" s="55" t="s">
        <v>128</v>
      </c>
      <c r="J46" s="55" t="s">
        <v>167</v>
      </c>
      <c r="K46" s="55" t="s">
        <v>168</v>
      </c>
    </row>
    <row r="47" spans="1:18" x14ac:dyDescent="0.2">
      <c r="C47" s="48"/>
      <c r="D47" s="49" t="s">
        <v>130</v>
      </c>
      <c r="E47" s="38">
        <f>'1ª Medição'!G44</f>
        <v>111077.05</v>
      </c>
      <c r="F47" s="46">
        <f>E47/$H$52</f>
        <v>5.0032987413414401E-2</v>
      </c>
      <c r="G47" s="38">
        <f>1.242*E47</f>
        <v>137957.6961</v>
      </c>
      <c r="H47" s="38">
        <f>E47</f>
        <v>111077.05</v>
      </c>
      <c r="I47" s="38">
        <f>G47</f>
        <v>137957.6961</v>
      </c>
      <c r="J47" s="47"/>
      <c r="K47" s="47"/>
    </row>
    <row r="48" spans="1:18" x14ac:dyDescent="0.2">
      <c r="C48" s="50"/>
      <c r="D48" s="49" t="s">
        <v>131</v>
      </c>
      <c r="E48" s="38">
        <f>'2ª Medição'!H44</f>
        <v>315688.07940000005</v>
      </c>
      <c r="F48" s="46">
        <f t="shared" ref="F48:F52" si="1">E48/$H$52</f>
        <v>0.14219694980362882</v>
      </c>
      <c r="G48" s="38">
        <f t="shared" ref="G48:G52" si="2">1.242*E48</f>
        <v>392084.59461480007</v>
      </c>
      <c r="H48" s="38">
        <f>H47+E48</f>
        <v>426765.12940000003</v>
      </c>
      <c r="I48" s="38">
        <f>I47+G48</f>
        <v>530042.29071480012</v>
      </c>
      <c r="J48" s="47"/>
      <c r="K48" s="47"/>
    </row>
    <row r="49" spans="3:11" x14ac:dyDescent="0.2">
      <c r="C49" s="51"/>
      <c r="D49" s="49" t="s">
        <v>132</v>
      </c>
      <c r="E49" s="38">
        <f>'3ª Medição'!I44</f>
        <v>617350.37760000001</v>
      </c>
      <c r="F49" s="46">
        <f t="shared" si="1"/>
        <v>0.27807619730743144</v>
      </c>
      <c r="G49" s="38">
        <f t="shared" si="2"/>
        <v>766749.16897919995</v>
      </c>
      <c r="H49" s="38">
        <f t="shared" ref="H49:H52" si="3">H48+E49</f>
        <v>1044115.507</v>
      </c>
      <c r="I49" s="38">
        <f t="shared" ref="I49:I51" si="4">I48+G49</f>
        <v>1296791.459694</v>
      </c>
      <c r="J49" s="38">
        <f>(0.6*'1ª Medição'!C14)*1.242</f>
        <v>312934.07159999997</v>
      </c>
      <c r="K49" s="38">
        <f>1.242*(E49-0.6*'1ª Medição'!C14)</f>
        <v>453815.09737920004</v>
      </c>
    </row>
    <row r="50" spans="3:11" x14ac:dyDescent="0.2">
      <c r="C50" s="52"/>
      <c r="D50" s="49" t="s">
        <v>133</v>
      </c>
      <c r="E50" s="38">
        <f>'4ª Medição'!I44</f>
        <v>612692.16599999997</v>
      </c>
      <c r="F50" s="46">
        <f t="shared" si="1"/>
        <v>0.27597797591649764</v>
      </c>
      <c r="G50" s="38">
        <f t="shared" si="2"/>
        <v>760963.67017199995</v>
      </c>
      <c r="H50" s="38">
        <f t="shared" si="3"/>
        <v>1656807.673</v>
      </c>
      <c r="I50" s="38">
        <f t="shared" si="4"/>
        <v>2057755.1298659998</v>
      </c>
      <c r="J50" s="47"/>
      <c r="K50" s="38"/>
    </row>
    <row r="51" spans="3:11" x14ac:dyDescent="0.2">
      <c r="C51" s="53"/>
      <c r="D51" s="49" t="s">
        <v>138</v>
      </c>
      <c r="E51" s="38">
        <f>'5ª Medição'!K44</f>
        <v>448365.33</v>
      </c>
      <c r="F51" s="46">
        <f t="shared" si="1"/>
        <v>0.20195942287359447</v>
      </c>
      <c r="G51" s="38">
        <f t="shared" si="2"/>
        <v>556869.73985999997</v>
      </c>
      <c r="H51" s="38">
        <f t="shared" si="3"/>
        <v>2105173.003</v>
      </c>
      <c r="I51" s="38">
        <f t="shared" si="4"/>
        <v>2614624.8697259999</v>
      </c>
      <c r="J51" s="47"/>
      <c r="K51" s="47"/>
    </row>
    <row r="52" spans="3:11" x14ac:dyDescent="0.2">
      <c r="C52" s="54"/>
      <c r="D52" s="49" t="s">
        <v>139</v>
      </c>
      <c r="E52" s="38">
        <f>'6ª Medição'!K44</f>
        <v>114903.3055</v>
      </c>
      <c r="F52" s="46">
        <f t="shared" si="1"/>
        <v>5.1756466685433308E-2</v>
      </c>
      <c r="G52" s="38">
        <f t="shared" si="2"/>
        <v>142709.90543099999</v>
      </c>
      <c r="H52" s="38">
        <f t="shared" si="3"/>
        <v>2220076.3084999998</v>
      </c>
      <c r="I52" s="38">
        <f>TRUNC(I51+G52,2)</f>
        <v>2757334.77</v>
      </c>
      <c r="J52" s="47"/>
      <c r="K52" s="47"/>
    </row>
  </sheetData>
  <mergeCells count="5">
    <mergeCell ref="A3:O3"/>
    <mergeCell ref="D1:E1"/>
    <mergeCell ref="F1:G1"/>
    <mergeCell ref="D2:E2"/>
    <mergeCell ref="F2:G2"/>
  </mergeCells>
  <conditionalFormatting sqref="G47:G48 G50:G52 K4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362204722" right="0.51181102362204722" top="0.98425196850393704" bottom="0.98425196850393704" header="0.51181102362204722" footer="0.51181102362204722"/>
  <pageSetup paperSize="8" scale="63" fitToHeight="0" orientation="landscape" horizontalDpi="300" verticalDpi="300" r:id="rId1"/>
  <headerFooter>
    <oddHeader xml:space="preserve">&amp;L </oddHeader>
    <oddFooter xml:space="preserve">&amp;L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D370-3935-46FC-BEC6-CF48E6B230BD}">
  <sheetPr>
    <pageSetUpPr fitToPage="1"/>
  </sheetPr>
  <dimension ref="A1:I93"/>
  <sheetViews>
    <sheetView showOutlineSymbols="0" view="pageLayout" zoomScaleNormal="100" workbookViewId="0">
      <selection activeCell="G72" sqref="G72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6" width="12" bestFit="1" customWidth="1"/>
    <col min="7" max="7" width="14.125" bestFit="1" customWidth="1"/>
    <col min="8" max="8" width="15.625" customWidth="1"/>
    <col min="9" max="9" width="15.625" bestFit="1" customWidth="1"/>
    <col min="10" max="20" width="12" bestFit="1" customWidth="1"/>
  </cols>
  <sheetData>
    <row r="1" spans="1:8" ht="15" customHeight="1" x14ac:dyDescent="0.25">
      <c r="A1" s="65" t="s">
        <v>130</v>
      </c>
      <c r="B1" s="66"/>
      <c r="C1" s="66"/>
      <c r="D1" s="66"/>
      <c r="E1" s="66"/>
      <c r="F1" s="66"/>
      <c r="G1" s="66"/>
    </row>
    <row r="2" spans="1:8" ht="30" x14ac:dyDescent="0.2">
      <c r="A2" s="6" t="s">
        <v>8</v>
      </c>
      <c r="B2" s="6" t="s">
        <v>9</v>
      </c>
      <c r="C2" s="7" t="s">
        <v>10</v>
      </c>
      <c r="D2" s="7" t="s">
        <v>11</v>
      </c>
      <c r="E2" s="7" t="s">
        <v>12</v>
      </c>
      <c r="F2" s="30" t="s">
        <v>135</v>
      </c>
      <c r="G2" s="56" t="s">
        <v>136</v>
      </c>
    </row>
    <row r="3" spans="1:8" ht="24" customHeight="1" thickBot="1" x14ac:dyDescent="0.25">
      <c r="A3" s="8" t="s">
        <v>23</v>
      </c>
      <c r="B3" s="8" t="s">
        <v>24</v>
      </c>
      <c r="C3" s="33">
        <v>9152.5499999999993</v>
      </c>
      <c r="D3" s="10" t="s">
        <v>169</v>
      </c>
      <c r="E3" s="11" t="s">
        <v>25</v>
      </c>
      <c r="F3" s="31">
        <v>1</v>
      </c>
      <c r="G3" s="57">
        <f>F3*C3</f>
        <v>9152.5499999999993</v>
      </c>
      <c r="H3" s="3"/>
    </row>
    <row r="4" spans="1:8" ht="24" customHeight="1" thickTop="1" thickBot="1" x14ac:dyDescent="0.25">
      <c r="A4" s="8" t="s">
        <v>26</v>
      </c>
      <c r="B4" s="8" t="s">
        <v>27</v>
      </c>
      <c r="C4" s="33">
        <v>143218</v>
      </c>
      <c r="D4" s="10" t="s">
        <v>140</v>
      </c>
      <c r="E4" s="10" t="s">
        <v>140</v>
      </c>
      <c r="F4" s="31">
        <f>(2*8.3)%</f>
        <v>0.16600000000000001</v>
      </c>
      <c r="G4" s="57">
        <f>F4*C4</f>
        <v>23774.188000000002</v>
      </c>
      <c r="H4" s="3"/>
    </row>
    <row r="5" spans="1:8" ht="24" customHeight="1" thickTop="1" thickBot="1" x14ac:dyDescent="0.25">
      <c r="A5" s="8" t="s">
        <v>29</v>
      </c>
      <c r="B5" s="8" t="s">
        <v>30</v>
      </c>
      <c r="C5" s="33">
        <v>2223</v>
      </c>
      <c r="D5" s="11" t="s">
        <v>25</v>
      </c>
      <c r="E5" s="23"/>
      <c r="F5" s="31"/>
      <c r="G5" s="57">
        <f t="shared" ref="G5:G41" si="0">TRUNC(F5*C5,2)</f>
        <v>0</v>
      </c>
      <c r="H5" s="3"/>
    </row>
    <row r="6" spans="1:8" ht="24" customHeight="1" thickTop="1" thickBot="1" x14ac:dyDescent="0.25">
      <c r="A6" s="8" t="s">
        <v>33</v>
      </c>
      <c r="B6" s="8" t="s">
        <v>34</v>
      </c>
      <c r="C6" s="33">
        <v>2474.0500000000002</v>
      </c>
      <c r="D6" s="11" t="s">
        <v>25</v>
      </c>
      <c r="E6" s="23"/>
      <c r="F6" s="31"/>
      <c r="G6" s="57">
        <f t="shared" si="0"/>
        <v>0</v>
      </c>
      <c r="H6" s="3"/>
    </row>
    <row r="7" spans="1:8" ht="24" customHeight="1" thickTop="1" thickBot="1" x14ac:dyDescent="0.25">
      <c r="A7" s="8" t="s">
        <v>38</v>
      </c>
      <c r="B7" s="8" t="s">
        <v>39</v>
      </c>
      <c r="C7" s="33">
        <v>70604.100000000006</v>
      </c>
      <c r="D7" s="10" t="s">
        <v>171</v>
      </c>
      <c r="E7" s="10" t="s">
        <v>172</v>
      </c>
      <c r="F7" s="31">
        <v>0.1</v>
      </c>
      <c r="G7" s="57">
        <f>F7*C7</f>
        <v>7060.4100000000008</v>
      </c>
      <c r="H7" s="3"/>
    </row>
    <row r="8" spans="1:8" ht="24" customHeight="1" thickTop="1" thickBot="1" x14ac:dyDescent="0.25">
      <c r="A8" s="8" t="s">
        <v>40</v>
      </c>
      <c r="B8" s="8" t="s">
        <v>41</v>
      </c>
      <c r="C8" s="33">
        <v>106457.09</v>
      </c>
      <c r="D8" s="12" t="s">
        <v>179</v>
      </c>
      <c r="E8" s="12" t="s">
        <v>180</v>
      </c>
      <c r="F8" s="31">
        <v>0.45</v>
      </c>
      <c r="G8" s="57">
        <f t="shared" si="0"/>
        <v>47905.69</v>
      </c>
      <c r="H8" s="3"/>
    </row>
    <row r="9" spans="1:8" ht="24" customHeight="1" thickTop="1" thickBot="1" x14ac:dyDescent="0.25">
      <c r="A9" s="8" t="s">
        <v>42</v>
      </c>
      <c r="B9" s="8" t="s">
        <v>43</v>
      </c>
      <c r="C9" s="33">
        <v>36286.03</v>
      </c>
      <c r="D9" s="10" t="s">
        <v>45</v>
      </c>
      <c r="E9" s="10" t="s">
        <v>46</v>
      </c>
      <c r="F9" s="31">
        <v>0.4</v>
      </c>
      <c r="G9" s="57">
        <f>F9*C9</f>
        <v>14514.412</v>
      </c>
      <c r="H9" s="4"/>
    </row>
    <row r="10" spans="1:8" ht="24" customHeight="1" thickTop="1" x14ac:dyDescent="0.2">
      <c r="A10" s="8" t="s">
        <v>49</v>
      </c>
      <c r="B10" s="8" t="s">
        <v>50</v>
      </c>
      <c r="C10" s="33">
        <v>1191233.1100000001</v>
      </c>
      <c r="D10" s="11"/>
      <c r="E10" s="11"/>
      <c r="F10" s="31"/>
      <c r="G10" s="57">
        <f t="shared" si="0"/>
        <v>0</v>
      </c>
      <c r="H10" s="4"/>
    </row>
    <row r="11" spans="1:8" ht="24" customHeight="1" thickBot="1" x14ac:dyDescent="0.25">
      <c r="A11" s="9" t="s">
        <v>51</v>
      </c>
      <c r="B11" s="9" t="s">
        <v>52</v>
      </c>
      <c r="C11" s="34">
        <v>2761</v>
      </c>
      <c r="D11" s="10" t="s">
        <v>187</v>
      </c>
      <c r="E11" s="10" t="s">
        <v>188</v>
      </c>
      <c r="F11" s="32">
        <v>1</v>
      </c>
      <c r="G11" s="58">
        <f>F11*C11</f>
        <v>2761</v>
      </c>
      <c r="H11" s="4"/>
    </row>
    <row r="12" spans="1:8" ht="24" customHeight="1" thickTop="1" thickBot="1" x14ac:dyDescent="0.25">
      <c r="A12" s="9" t="s">
        <v>53</v>
      </c>
      <c r="B12" s="9" t="s">
        <v>189</v>
      </c>
      <c r="C12" s="34">
        <v>5908.8</v>
      </c>
      <c r="D12" s="10" t="s">
        <v>190</v>
      </c>
      <c r="E12" s="11" t="s">
        <v>25</v>
      </c>
      <c r="F12" s="32">
        <v>1</v>
      </c>
      <c r="G12" s="58">
        <f>F12*C12</f>
        <v>5908.8</v>
      </c>
      <c r="H12" s="4"/>
    </row>
    <row r="13" spans="1:8" ht="24" customHeight="1" thickTop="1" x14ac:dyDescent="0.2">
      <c r="A13" s="9" t="s">
        <v>54</v>
      </c>
      <c r="B13" s="9" t="s">
        <v>55</v>
      </c>
      <c r="C13" s="34">
        <v>236732</v>
      </c>
      <c r="D13" s="11" t="s">
        <v>25</v>
      </c>
      <c r="E13" s="11"/>
      <c r="F13" s="32"/>
      <c r="G13" s="58">
        <f t="shared" si="0"/>
        <v>0</v>
      </c>
      <c r="H13" s="4"/>
    </row>
    <row r="14" spans="1:8" ht="25.5" x14ac:dyDescent="0.2">
      <c r="A14" s="9" t="s">
        <v>56</v>
      </c>
      <c r="B14" s="9" t="s">
        <v>57</v>
      </c>
      <c r="C14" s="34">
        <v>419933</v>
      </c>
      <c r="D14" s="11" t="s">
        <v>25</v>
      </c>
      <c r="E14" s="11"/>
      <c r="F14" s="32"/>
      <c r="G14" s="58">
        <f t="shared" si="0"/>
        <v>0</v>
      </c>
      <c r="H14" s="5"/>
    </row>
    <row r="15" spans="1:8" x14ac:dyDescent="0.2">
      <c r="A15" s="9" t="s">
        <v>58</v>
      </c>
      <c r="B15" s="9" t="s">
        <v>59</v>
      </c>
      <c r="C15" s="34">
        <v>3958</v>
      </c>
      <c r="D15" s="11" t="s">
        <v>25</v>
      </c>
      <c r="E15" s="11"/>
      <c r="F15" s="32"/>
      <c r="G15" s="58">
        <f t="shared" si="0"/>
        <v>0</v>
      </c>
    </row>
    <row r="16" spans="1:8" ht="25.5" customHeight="1" x14ac:dyDescent="0.2">
      <c r="A16" s="9" t="s">
        <v>60</v>
      </c>
      <c r="B16" s="9" t="s">
        <v>199</v>
      </c>
      <c r="C16" s="34">
        <v>94198.31</v>
      </c>
      <c r="D16" s="11" t="s">
        <v>25</v>
      </c>
      <c r="E16" s="11"/>
      <c r="F16" s="32"/>
      <c r="G16" s="58">
        <f t="shared" si="0"/>
        <v>0</v>
      </c>
    </row>
    <row r="17" spans="1:7" ht="14.25" customHeight="1" x14ac:dyDescent="0.2">
      <c r="A17" s="9" t="s">
        <v>61</v>
      </c>
      <c r="B17" s="9" t="s">
        <v>62</v>
      </c>
      <c r="C17" s="34">
        <v>173937</v>
      </c>
      <c r="D17" s="11" t="s">
        <v>25</v>
      </c>
      <c r="E17" s="11"/>
      <c r="F17" s="32"/>
      <c r="G17" s="58">
        <f t="shared" si="0"/>
        <v>0</v>
      </c>
    </row>
    <row r="18" spans="1:7" ht="14.25" customHeight="1" x14ac:dyDescent="0.2">
      <c r="A18" s="9" t="s">
        <v>63</v>
      </c>
      <c r="B18" s="9" t="s">
        <v>64</v>
      </c>
      <c r="C18" s="34">
        <v>192819</v>
      </c>
      <c r="D18" s="11" t="s">
        <v>25</v>
      </c>
      <c r="E18" s="11"/>
      <c r="F18" s="32"/>
      <c r="G18" s="58">
        <f t="shared" si="0"/>
        <v>0</v>
      </c>
    </row>
    <row r="19" spans="1:7" ht="14.25" customHeight="1" x14ac:dyDescent="0.2">
      <c r="A19" s="9" t="s">
        <v>65</v>
      </c>
      <c r="B19" s="9" t="s">
        <v>66</v>
      </c>
      <c r="C19" s="34">
        <v>51833</v>
      </c>
      <c r="D19" s="11" t="s">
        <v>25</v>
      </c>
      <c r="E19" s="11"/>
      <c r="F19" s="32"/>
      <c r="G19" s="58">
        <f t="shared" si="0"/>
        <v>0</v>
      </c>
    </row>
    <row r="20" spans="1:7" x14ac:dyDescent="0.2">
      <c r="A20" s="9" t="s">
        <v>67</v>
      </c>
      <c r="B20" s="9" t="s">
        <v>68</v>
      </c>
      <c r="C20" s="34">
        <v>9153</v>
      </c>
      <c r="D20" s="11" t="s">
        <v>25</v>
      </c>
      <c r="E20" s="11"/>
      <c r="F20" s="32"/>
      <c r="G20" s="58">
        <f t="shared" si="0"/>
        <v>0</v>
      </c>
    </row>
    <row r="21" spans="1:7" ht="25.5" customHeight="1" x14ac:dyDescent="0.2">
      <c r="A21" s="8" t="s">
        <v>69</v>
      </c>
      <c r="B21" s="8" t="s">
        <v>70</v>
      </c>
      <c r="C21" s="33">
        <v>21449.01</v>
      </c>
      <c r="D21" s="11" t="s">
        <v>25</v>
      </c>
      <c r="E21" s="11"/>
      <c r="F21" s="31"/>
      <c r="G21" s="57">
        <f t="shared" si="0"/>
        <v>0</v>
      </c>
    </row>
    <row r="22" spans="1:7" x14ac:dyDescent="0.2">
      <c r="A22" s="8" t="s">
        <v>74</v>
      </c>
      <c r="B22" s="8" t="s">
        <v>75</v>
      </c>
      <c r="C22" s="33">
        <v>40441.9</v>
      </c>
      <c r="D22" s="11" t="s">
        <v>25</v>
      </c>
      <c r="E22" s="11"/>
      <c r="F22" s="31"/>
      <c r="G22" s="57">
        <f t="shared" si="0"/>
        <v>0</v>
      </c>
    </row>
    <row r="23" spans="1:7" x14ac:dyDescent="0.2">
      <c r="A23" s="8" t="s">
        <v>78</v>
      </c>
      <c r="B23" s="8" t="s">
        <v>79</v>
      </c>
      <c r="C23" s="33">
        <v>120550.05</v>
      </c>
      <c r="D23" s="11" t="s">
        <v>25</v>
      </c>
      <c r="E23" s="11"/>
      <c r="F23" s="31"/>
      <c r="G23" s="57">
        <f t="shared" si="0"/>
        <v>0</v>
      </c>
    </row>
    <row r="24" spans="1:7" x14ac:dyDescent="0.2">
      <c r="A24" s="8" t="s">
        <v>142</v>
      </c>
      <c r="B24" s="8" t="s">
        <v>143</v>
      </c>
      <c r="C24" s="33">
        <v>33363.120000000003</v>
      </c>
      <c r="D24" s="11" t="s">
        <v>25</v>
      </c>
      <c r="E24" s="11" t="s">
        <v>25</v>
      </c>
      <c r="F24" s="31"/>
      <c r="G24" s="57">
        <f t="shared" si="0"/>
        <v>0</v>
      </c>
    </row>
    <row r="25" spans="1:7" x14ac:dyDescent="0.2">
      <c r="A25" s="8" t="s">
        <v>144</v>
      </c>
      <c r="B25" s="8" t="s">
        <v>145</v>
      </c>
      <c r="C25" s="33">
        <v>6631.22</v>
      </c>
      <c r="D25" s="11" t="s">
        <v>25</v>
      </c>
      <c r="E25" s="11" t="s">
        <v>25</v>
      </c>
      <c r="F25" s="31"/>
      <c r="G25" s="57">
        <f t="shared" si="0"/>
        <v>0</v>
      </c>
    </row>
    <row r="26" spans="1:7" x14ac:dyDescent="0.2">
      <c r="A26" s="8" t="s">
        <v>146</v>
      </c>
      <c r="B26" s="8" t="s">
        <v>147</v>
      </c>
      <c r="C26" s="33">
        <v>6283.01</v>
      </c>
      <c r="D26" s="11" t="s">
        <v>25</v>
      </c>
      <c r="E26" s="11" t="s">
        <v>25</v>
      </c>
      <c r="F26" s="31"/>
      <c r="G26" s="57">
        <f t="shared" si="0"/>
        <v>0</v>
      </c>
    </row>
    <row r="27" spans="1:7" x14ac:dyDescent="0.2">
      <c r="A27" s="8" t="s">
        <v>148</v>
      </c>
      <c r="B27" s="8" t="s">
        <v>149</v>
      </c>
      <c r="C27" s="33">
        <v>53831.54</v>
      </c>
      <c r="D27" s="11" t="s">
        <v>25</v>
      </c>
      <c r="E27" s="11" t="s">
        <v>25</v>
      </c>
      <c r="F27" s="31"/>
      <c r="G27" s="57">
        <f t="shared" si="0"/>
        <v>0</v>
      </c>
    </row>
    <row r="28" spans="1:7" x14ac:dyDescent="0.2">
      <c r="A28" s="8" t="s">
        <v>150</v>
      </c>
      <c r="B28" s="8" t="s">
        <v>151</v>
      </c>
      <c r="C28" s="33">
        <v>20441.16</v>
      </c>
      <c r="D28" s="11" t="s">
        <v>25</v>
      </c>
      <c r="E28" s="11" t="s">
        <v>25</v>
      </c>
      <c r="F28" s="31"/>
      <c r="G28" s="57">
        <f t="shared" si="0"/>
        <v>0</v>
      </c>
    </row>
    <row r="29" spans="1:7" x14ac:dyDescent="0.2">
      <c r="A29" s="8" t="s">
        <v>80</v>
      </c>
      <c r="B29" s="8" t="s">
        <v>81</v>
      </c>
      <c r="C29" s="33">
        <v>153600.39000000001</v>
      </c>
      <c r="D29" s="11" t="s">
        <v>25</v>
      </c>
      <c r="E29" s="11" t="s">
        <v>25</v>
      </c>
      <c r="F29" s="31"/>
      <c r="G29" s="57">
        <f t="shared" si="0"/>
        <v>0</v>
      </c>
    </row>
    <row r="30" spans="1:7" x14ac:dyDescent="0.2">
      <c r="A30" s="8" t="s">
        <v>154</v>
      </c>
      <c r="B30" s="8" t="s">
        <v>155</v>
      </c>
      <c r="C30" s="33">
        <v>16948.55</v>
      </c>
      <c r="D30" s="11" t="s">
        <v>25</v>
      </c>
      <c r="E30" s="11" t="s">
        <v>25</v>
      </c>
      <c r="F30" s="31"/>
      <c r="G30" s="57">
        <f t="shared" si="0"/>
        <v>0</v>
      </c>
    </row>
    <row r="31" spans="1:7" x14ac:dyDescent="0.2">
      <c r="A31" s="8" t="s">
        <v>156</v>
      </c>
      <c r="B31" s="8" t="s">
        <v>157</v>
      </c>
      <c r="C31" s="33">
        <v>32854.629999999997</v>
      </c>
      <c r="D31" s="11" t="s">
        <v>25</v>
      </c>
      <c r="E31" s="11" t="s">
        <v>25</v>
      </c>
      <c r="F31" s="31"/>
      <c r="G31" s="57">
        <f t="shared" si="0"/>
        <v>0</v>
      </c>
    </row>
    <row r="32" spans="1:7" x14ac:dyDescent="0.2">
      <c r="A32" s="8" t="s">
        <v>159</v>
      </c>
      <c r="B32" s="8" t="s">
        <v>160</v>
      </c>
      <c r="C32" s="33">
        <v>4151.97</v>
      </c>
      <c r="D32" s="11" t="s">
        <v>25</v>
      </c>
      <c r="E32" s="11" t="s">
        <v>25</v>
      </c>
      <c r="F32" s="31"/>
      <c r="G32" s="57">
        <f t="shared" si="0"/>
        <v>0</v>
      </c>
    </row>
    <row r="33" spans="1:9" x14ac:dyDescent="0.2">
      <c r="A33" s="8" t="s">
        <v>164</v>
      </c>
      <c r="B33" s="8" t="s">
        <v>165</v>
      </c>
      <c r="C33" s="33">
        <v>99645.24</v>
      </c>
      <c r="D33" s="11" t="s">
        <v>25</v>
      </c>
      <c r="E33" s="11" t="s">
        <v>25</v>
      </c>
      <c r="F33" s="31"/>
      <c r="G33" s="57">
        <f t="shared" si="0"/>
        <v>0</v>
      </c>
    </row>
    <row r="34" spans="1:9" x14ac:dyDescent="0.2">
      <c r="A34" s="8" t="s">
        <v>82</v>
      </c>
      <c r="B34" s="8" t="s">
        <v>83</v>
      </c>
      <c r="C34" s="33">
        <v>14539.01</v>
      </c>
      <c r="D34" s="11" t="s">
        <v>25</v>
      </c>
      <c r="E34" s="11" t="s">
        <v>25</v>
      </c>
      <c r="F34" s="31"/>
      <c r="G34" s="57">
        <f t="shared" si="0"/>
        <v>0</v>
      </c>
    </row>
    <row r="35" spans="1:9" x14ac:dyDescent="0.2">
      <c r="A35" s="8" t="s">
        <v>86</v>
      </c>
      <c r="B35" s="8" t="s">
        <v>87</v>
      </c>
      <c r="C35" s="33">
        <v>2212.7399999999998</v>
      </c>
      <c r="D35" s="11" t="s">
        <v>25</v>
      </c>
      <c r="E35" s="11" t="s">
        <v>25</v>
      </c>
      <c r="F35" s="31"/>
      <c r="G35" s="57">
        <f t="shared" si="0"/>
        <v>0</v>
      </c>
    </row>
    <row r="36" spans="1:9" x14ac:dyDescent="0.2">
      <c r="A36" s="8" t="s">
        <v>88</v>
      </c>
      <c r="B36" s="8" t="s">
        <v>89</v>
      </c>
      <c r="C36" s="33">
        <v>67197.179999999993</v>
      </c>
      <c r="D36" s="11" t="s">
        <v>25</v>
      </c>
      <c r="E36" s="11" t="s">
        <v>25</v>
      </c>
      <c r="F36" s="31"/>
      <c r="G36" s="57">
        <f t="shared" si="0"/>
        <v>0</v>
      </c>
    </row>
    <row r="37" spans="1:9" x14ac:dyDescent="0.2">
      <c r="A37" s="8" t="s">
        <v>94</v>
      </c>
      <c r="B37" s="8" t="s">
        <v>95</v>
      </c>
      <c r="C37" s="33">
        <v>46363.03</v>
      </c>
      <c r="D37" s="11" t="s">
        <v>25</v>
      </c>
      <c r="E37" s="11" t="s">
        <v>25</v>
      </c>
      <c r="F37" s="31"/>
      <c r="G37" s="57">
        <f t="shared" si="0"/>
        <v>0</v>
      </c>
    </row>
    <row r="38" spans="1:9" x14ac:dyDescent="0.2">
      <c r="A38" s="8" t="s">
        <v>101</v>
      </c>
      <c r="B38" s="8" t="s">
        <v>102</v>
      </c>
      <c r="C38" s="33">
        <v>127561.29</v>
      </c>
      <c r="D38" s="11" t="s">
        <v>25</v>
      </c>
      <c r="E38" s="11" t="s">
        <v>25</v>
      </c>
      <c r="F38" s="31"/>
      <c r="G38" s="57">
        <f t="shared" si="0"/>
        <v>0</v>
      </c>
    </row>
    <row r="39" spans="1:9" x14ac:dyDescent="0.2">
      <c r="A39" s="8" t="s">
        <v>109</v>
      </c>
      <c r="B39" s="8" t="s">
        <v>110</v>
      </c>
      <c r="C39" s="33">
        <v>41850.93</v>
      </c>
      <c r="D39" s="11" t="s">
        <v>25</v>
      </c>
      <c r="E39" s="11" t="s">
        <v>25</v>
      </c>
      <c r="F39" s="31"/>
      <c r="G39" s="57">
        <f t="shared" si="0"/>
        <v>0</v>
      </c>
    </row>
    <row r="40" spans="1:9" x14ac:dyDescent="0.2">
      <c r="A40" s="8" t="s">
        <v>115</v>
      </c>
      <c r="B40" s="8" t="s">
        <v>116</v>
      </c>
      <c r="C40" s="33">
        <v>15877.5</v>
      </c>
      <c r="D40" s="11" t="s">
        <v>25</v>
      </c>
      <c r="E40" s="11" t="s">
        <v>25</v>
      </c>
      <c r="F40" s="31"/>
      <c r="G40" s="57">
        <f t="shared" si="0"/>
        <v>0</v>
      </c>
    </row>
    <row r="41" spans="1:9" x14ac:dyDescent="0.2">
      <c r="A41" s="8" t="s">
        <v>120</v>
      </c>
      <c r="B41" s="8" t="s">
        <v>121</v>
      </c>
      <c r="C41" s="33">
        <v>6785.35</v>
      </c>
      <c r="D41" s="11" t="s">
        <v>25</v>
      </c>
      <c r="E41" s="11" t="s">
        <v>25</v>
      </c>
      <c r="F41" s="31"/>
      <c r="G41" s="57">
        <f t="shared" si="0"/>
        <v>0</v>
      </c>
    </row>
    <row r="43" spans="1:9" x14ac:dyDescent="0.2">
      <c r="A43" s="72" t="s">
        <v>137</v>
      </c>
      <c r="B43" s="73"/>
      <c r="C43" s="69" t="s">
        <v>126</v>
      </c>
      <c r="D43" s="70"/>
      <c r="E43" s="70"/>
      <c r="F43" s="71"/>
      <c r="G43" s="37">
        <f>G44/TRUNC(SUM(C3:C41),2)</f>
        <v>3.0139264628973601E-2</v>
      </c>
      <c r="I43" s="5"/>
    </row>
    <row r="44" spans="1:9" x14ac:dyDescent="0.2">
      <c r="A44" s="74" t="s">
        <v>236</v>
      </c>
      <c r="B44" s="75"/>
      <c r="C44" s="69" t="s">
        <v>127</v>
      </c>
      <c r="D44" s="70"/>
      <c r="E44" s="70"/>
      <c r="F44" s="71"/>
      <c r="G44" s="38">
        <f>SUM(G3:G41)</f>
        <v>111077.05</v>
      </c>
    </row>
    <row r="45" spans="1:9" ht="14.25" customHeight="1" x14ac:dyDescent="0.2">
      <c r="A45" s="76"/>
      <c r="B45" s="77"/>
      <c r="C45" s="69" t="s">
        <v>129</v>
      </c>
      <c r="D45" s="70"/>
      <c r="E45" s="70"/>
      <c r="F45" s="71"/>
      <c r="G45" s="38">
        <f>1.242*G44</f>
        <v>137957.6961</v>
      </c>
    </row>
    <row r="55" spans="2:2" x14ac:dyDescent="0.2">
      <c r="B55" s="61"/>
    </row>
    <row r="56" spans="2:2" x14ac:dyDescent="0.2">
      <c r="B56" s="61"/>
    </row>
    <row r="57" spans="2:2" x14ac:dyDescent="0.2">
      <c r="B57" s="61"/>
    </row>
    <row r="58" spans="2:2" x14ac:dyDescent="0.2">
      <c r="B58" s="61"/>
    </row>
    <row r="59" spans="2:2" x14ac:dyDescent="0.2">
      <c r="B59" s="61"/>
    </row>
    <row r="60" spans="2:2" x14ac:dyDescent="0.2">
      <c r="B60" s="61"/>
    </row>
    <row r="61" spans="2:2" x14ac:dyDescent="0.2">
      <c r="B61" s="61"/>
    </row>
    <row r="62" spans="2:2" x14ac:dyDescent="0.2">
      <c r="B62" s="61"/>
    </row>
    <row r="63" spans="2:2" x14ac:dyDescent="0.2">
      <c r="B63" s="61"/>
    </row>
    <row r="64" spans="2:2" x14ac:dyDescent="0.2">
      <c r="B64" s="61"/>
    </row>
    <row r="65" spans="2:2" x14ac:dyDescent="0.2">
      <c r="B65" s="61"/>
    </row>
    <row r="66" spans="2:2" x14ac:dyDescent="0.2">
      <c r="B66" s="61"/>
    </row>
    <row r="67" spans="2:2" x14ac:dyDescent="0.2">
      <c r="B67" s="61"/>
    </row>
    <row r="68" spans="2:2" x14ac:dyDescent="0.2">
      <c r="B68" s="61"/>
    </row>
    <row r="69" spans="2:2" x14ac:dyDescent="0.2">
      <c r="B69" s="61"/>
    </row>
    <row r="70" spans="2:2" x14ac:dyDescent="0.2">
      <c r="B70" s="61"/>
    </row>
    <row r="71" spans="2:2" x14ac:dyDescent="0.2">
      <c r="B71" s="61"/>
    </row>
    <row r="72" spans="2:2" x14ac:dyDescent="0.2">
      <c r="B72" s="61"/>
    </row>
    <row r="73" spans="2:2" x14ac:dyDescent="0.2">
      <c r="B73" s="61"/>
    </row>
    <row r="74" spans="2:2" x14ac:dyDescent="0.2">
      <c r="B74" s="61"/>
    </row>
    <row r="75" spans="2:2" x14ac:dyDescent="0.2">
      <c r="B75" s="61"/>
    </row>
    <row r="76" spans="2:2" x14ac:dyDescent="0.2">
      <c r="B76" s="61"/>
    </row>
    <row r="77" spans="2:2" x14ac:dyDescent="0.2">
      <c r="B77" s="61"/>
    </row>
    <row r="78" spans="2:2" x14ac:dyDescent="0.2">
      <c r="B78" s="61"/>
    </row>
    <row r="79" spans="2:2" x14ac:dyDescent="0.2">
      <c r="B79" s="61"/>
    </row>
    <row r="80" spans="2:2" x14ac:dyDescent="0.2">
      <c r="B80" s="61"/>
    </row>
    <row r="81" spans="2:2" x14ac:dyDescent="0.2">
      <c r="B81" s="61"/>
    </row>
    <row r="82" spans="2:2" x14ac:dyDescent="0.2">
      <c r="B82" s="61"/>
    </row>
    <row r="83" spans="2:2" x14ac:dyDescent="0.2">
      <c r="B83" s="61"/>
    </row>
    <row r="84" spans="2:2" x14ac:dyDescent="0.2">
      <c r="B84" s="61"/>
    </row>
    <row r="85" spans="2:2" x14ac:dyDescent="0.2">
      <c r="B85" s="61"/>
    </row>
    <row r="86" spans="2:2" x14ac:dyDescent="0.2">
      <c r="B86" s="61"/>
    </row>
    <row r="87" spans="2:2" x14ac:dyDescent="0.2">
      <c r="B87" s="61"/>
    </row>
    <row r="88" spans="2:2" x14ac:dyDescent="0.2">
      <c r="B88" s="61"/>
    </row>
    <row r="89" spans="2:2" x14ac:dyDescent="0.2">
      <c r="B89" s="61"/>
    </row>
    <row r="90" spans="2:2" x14ac:dyDescent="0.2">
      <c r="B90" s="61"/>
    </row>
    <row r="91" spans="2:2" x14ac:dyDescent="0.2">
      <c r="B91" s="61"/>
    </row>
    <row r="92" spans="2:2" x14ac:dyDescent="0.2">
      <c r="B92" s="61"/>
    </row>
    <row r="93" spans="2:2" x14ac:dyDescent="0.2">
      <c r="B93" s="61"/>
    </row>
  </sheetData>
  <mergeCells count="6">
    <mergeCell ref="A1:G1"/>
    <mergeCell ref="C43:F43"/>
    <mergeCell ref="A43:B43"/>
    <mergeCell ref="C44:F44"/>
    <mergeCell ref="C45:F45"/>
    <mergeCell ref="A44:B45"/>
  </mergeCells>
  <pageMargins left="0.5" right="0.5" top="1" bottom="1" header="0.5" footer="0.5"/>
  <pageSetup paperSize="9" scale="58" orientation="landscape" r:id="rId1"/>
  <headerFooter>
    <oddHeader xml:space="preserve">&amp;L </oddHeader>
    <oddFooter xml:space="preserve">&amp;L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OutlineSymbols="0" view="pageLayout" zoomScaleNormal="100" workbookViewId="0">
      <selection sqref="A1:H1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7" width="11.875" customWidth="1"/>
    <col min="8" max="8" width="16" customWidth="1"/>
    <col min="9" max="18" width="12" bestFit="1" customWidth="1"/>
  </cols>
  <sheetData>
    <row r="1" spans="1:8" ht="15" customHeight="1" x14ac:dyDescent="0.25">
      <c r="A1" s="65" t="s">
        <v>131</v>
      </c>
      <c r="B1" s="65"/>
      <c r="C1" s="65"/>
      <c r="D1" s="65"/>
      <c r="E1" s="65"/>
      <c r="F1" s="65"/>
      <c r="G1" s="65"/>
      <c r="H1" s="65"/>
    </row>
    <row r="2" spans="1:8" ht="30" x14ac:dyDescent="0.2">
      <c r="A2" s="6" t="s">
        <v>8</v>
      </c>
      <c r="B2" s="6" t="s">
        <v>9</v>
      </c>
      <c r="C2" s="7" t="s">
        <v>10</v>
      </c>
      <c r="D2" s="7" t="s">
        <v>12</v>
      </c>
      <c r="E2" s="7" t="s">
        <v>13</v>
      </c>
      <c r="F2" s="7" t="s">
        <v>14</v>
      </c>
      <c r="G2" s="30" t="s">
        <v>135</v>
      </c>
      <c r="H2" s="7" t="s">
        <v>136</v>
      </c>
    </row>
    <row r="3" spans="1:8" ht="24" customHeight="1" x14ac:dyDescent="0.2">
      <c r="A3" s="8" t="s">
        <v>23</v>
      </c>
      <c r="B3" s="8" t="s">
        <v>24</v>
      </c>
      <c r="C3" s="33">
        <v>9152.5499999999993</v>
      </c>
      <c r="D3" s="11" t="s">
        <v>25</v>
      </c>
      <c r="E3" s="22" t="s">
        <v>25</v>
      </c>
      <c r="F3" s="22" t="s">
        <v>25</v>
      </c>
      <c r="G3" s="31"/>
      <c r="H3" s="57">
        <f>TRUNC(G3*C3,2)</f>
        <v>0</v>
      </c>
    </row>
    <row r="4" spans="1:8" ht="24" customHeight="1" thickBot="1" x14ac:dyDescent="0.25">
      <c r="A4" s="8" t="s">
        <v>26</v>
      </c>
      <c r="B4" s="8" t="s">
        <v>27</v>
      </c>
      <c r="C4" s="33">
        <v>143218</v>
      </c>
      <c r="D4" s="10"/>
      <c r="E4" s="23" t="s">
        <v>140</v>
      </c>
      <c r="F4" s="23" t="s">
        <v>140</v>
      </c>
      <c r="G4" s="31">
        <f>(2*8.3)%</f>
        <v>0.16600000000000001</v>
      </c>
      <c r="H4" s="57">
        <f>G4*C4</f>
        <v>23774.188000000002</v>
      </c>
    </row>
    <row r="5" spans="1:8" ht="24" customHeight="1" thickTop="1" thickBot="1" x14ac:dyDescent="0.25">
      <c r="A5" s="8" t="s">
        <v>29</v>
      </c>
      <c r="B5" s="8" t="s">
        <v>30</v>
      </c>
      <c r="C5" s="33">
        <v>2223</v>
      </c>
      <c r="D5" s="23" t="s">
        <v>32</v>
      </c>
      <c r="E5" s="23" t="s">
        <v>32</v>
      </c>
      <c r="F5" s="22" t="s">
        <v>25</v>
      </c>
      <c r="G5" s="31">
        <v>1</v>
      </c>
      <c r="H5" s="57">
        <f t="shared" ref="H5:H8" si="0">G5*C5</f>
        <v>2223</v>
      </c>
    </row>
    <row r="6" spans="1:8" ht="24" customHeight="1" thickTop="1" thickBot="1" x14ac:dyDescent="0.25">
      <c r="A6" s="8" t="s">
        <v>33</v>
      </c>
      <c r="B6" s="8" t="s">
        <v>34</v>
      </c>
      <c r="C6" s="33">
        <v>2474.0500000000002</v>
      </c>
      <c r="D6" s="23" t="s">
        <v>36</v>
      </c>
      <c r="E6" s="23" t="s">
        <v>37</v>
      </c>
      <c r="F6" s="22" t="s">
        <v>25</v>
      </c>
      <c r="G6" s="31">
        <v>1</v>
      </c>
      <c r="H6" s="57">
        <f t="shared" si="0"/>
        <v>2474.0500000000002</v>
      </c>
    </row>
    <row r="7" spans="1:8" ht="24" customHeight="1" thickTop="1" thickBot="1" x14ac:dyDescent="0.25">
      <c r="A7" s="8" t="s">
        <v>38</v>
      </c>
      <c r="B7" s="8" t="s">
        <v>39</v>
      </c>
      <c r="C7" s="33">
        <v>70604.100000000006</v>
      </c>
      <c r="D7" s="10"/>
      <c r="E7" s="23" t="s">
        <v>172</v>
      </c>
      <c r="F7" s="23" t="s">
        <v>173</v>
      </c>
      <c r="G7" s="31">
        <v>0.17</v>
      </c>
      <c r="H7" s="57">
        <f t="shared" si="0"/>
        <v>12002.697000000002</v>
      </c>
    </row>
    <row r="8" spans="1:8" ht="24" customHeight="1" thickTop="1" thickBot="1" x14ac:dyDescent="0.25">
      <c r="A8" s="8" t="s">
        <v>40</v>
      </c>
      <c r="B8" s="8" t="s">
        <v>41</v>
      </c>
      <c r="C8" s="33">
        <v>106457.09</v>
      </c>
      <c r="D8" s="12"/>
      <c r="E8" s="24" t="s">
        <v>181</v>
      </c>
      <c r="F8" s="24" t="s">
        <v>182</v>
      </c>
      <c r="G8" s="31">
        <v>0.16</v>
      </c>
      <c r="H8" s="57">
        <f t="shared" si="0"/>
        <v>17033.134399999999</v>
      </c>
    </row>
    <row r="9" spans="1:8" ht="24" customHeight="1" thickTop="1" thickBot="1" x14ac:dyDescent="0.25">
      <c r="A9" s="8" t="s">
        <v>42</v>
      </c>
      <c r="B9" s="8" t="s">
        <v>43</v>
      </c>
      <c r="C9" s="33">
        <v>36286.03</v>
      </c>
      <c r="D9" s="10"/>
      <c r="E9" s="22" t="s">
        <v>25</v>
      </c>
      <c r="F9" s="22" t="s">
        <v>25</v>
      </c>
      <c r="G9" s="31"/>
      <c r="H9" s="57">
        <f t="shared" ref="H9" si="1">TRUNC(G9*C9,2)</f>
        <v>0</v>
      </c>
    </row>
    <row r="10" spans="1:8" ht="24" customHeight="1" thickTop="1" thickBot="1" x14ac:dyDescent="0.25">
      <c r="A10" s="8" t="s">
        <v>49</v>
      </c>
      <c r="B10" s="8" t="s">
        <v>50</v>
      </c>
      <c r="C10" s="33">
        <v>1191233.1100000001</v>
      </c>
      <c r="D10" s="12"/>
      <c r="E10" s="24"/>
      <c r="F10" s="24"/>
      <c r="G10" s="31"/>
      <c r="H10" s="57"/>
    </row>
    <row r="11" spans="1:8" ht="24" customHeight="1" thickTop="1" thickBot="1" x14ac:dyDescent="0.25">
      <c r="A11" s="9" t="s">
        <v>51</v>
      </c>
      <c r="B11" s="9" t="s">
        <v>52</v>
      </c>
      <c r="C11" s="34">
        <v>2761</v>
      </c>
      <c r="D11" s="10"/>
      <c r="E11" s="25" t="s">
        <v>25</v>
      </c>
      <c r="F11" s="25" t="s">
        <v>25</v>
      </c>
      <c r="G11" s="32"/>
      <c r="H11" s="58">
        <f>TRUNC(G11*C11,2)</f>
        <v>0</v>
      </c>
    </row>
    <row r="12" spans="1:8" ht="24" customHeight="1" thickTop="1" x14ac:dyDescent="0.2">
      <c r="A12" s="9" t="s">
        <v>53</v>
      </c>
      <c r="B12" s="9" t="s">
        <v>189</v>
      </c>
      <c r="C12" s="34">
        <v>5908.8</v>
      </c>
      <c r="D12" s="13" t="s">
        <v>25</v>
      </c>
      <c r="E12" s="25" t="s">
        <v>25</v>
      </c>
      <c r="F12" s="25" t="s">
        <v>25</v>
      </c>
      <c r="G12" s="32"/>
      <c r="H12" s="58">
        <f>TRUNC(G12*C12,2)</f>
        <v>0</v>
      </c>
    </row>
    <row r="13" spans="1:8" ht="24" customHeight="1" thickBot="1" x14ac:dyDescent="0.25">
      <c r="A13" s="9" t="s">
        <v>54</v>
      </c>
      <c r="B13" s="9" t="s">
        <v>55</v>
      </c>
      <c r="C13" s="34">
        <v>236732</v>
      </c>
      <c r="D13" s="23" t="s">
        <v>192</v>
      </c>
      <c r="E13" s="23" t="s">
        <v>193</v>
      </c>
      <c r="F13" s="23" t="s">
        <v>192</v>
      </c>
      <c r="G13" s="32">
        <v>1</v>
      </c>
      <c r="H13" s="58">
        <f>G13*C13</f>
        <v>236732</v>
      </c>
    </row>
    <row r="14" spans="1:8" ht="27" thickTop="1" thickBot="1" x14ac:dyDescent="0.25">
      <c r="A14" s="9" t="s">
        <v>56</v>
      </c>
      <c r="B14" s="9" t="s">
        <v>57</v>
      </c>
      <c r="C14" s="34">
        <v>419933</v>
      </c>
      <c r="D14" s="13" t="s">
        <v>25</v>
      </c>
      <c r="E14" s="25" t="s">
        <v>25</v>
      </c>
      <c r="F14" s="15"/>
      <c r="G14" s="32"/>
      <c r="H14" s="58">
        <f t="shared" ref="H14:H20" si="2">TRUNC(G14*C14,2)</f>
        <v>0</v>
      </c>
    </row>
    <row r="15" spans="1:8" ht="14.25" customHeight="1" thickTop="1" x14ac:dyDescent="0.2">
      <c r="A15" s="9" t="s">
        <v>58</v>
      </c>
      <c r="B15" s="9" t="s">
        <v>59</v>
      </c>
      <c r="C15" s="34">
        <v>3958</v>
      </c>
      <c r="D15" s="13" t="s">
        <v>25</v>
      </c>
      <c r="E15" s="25" t="s">
        <v>25</v>
      </c>
      <c r="F15" s="25"/>
      <c r="G15" s="32"/>
      <c r="H15" s="58">
        <f t="shared" si="2"/>
        <v>0</v>
      </c>
    </row>
    <row r="16" spans="1:8" ht="14.25" customHeight="1" thickBot="1" x14ac:dyDescent="0.25">
      <c r="A16" s="9" t="s">
        <v>60</v>
      </c>
      <c r="B16" s="9" t="s">
        <v>199</v>
      </c>
      <c r="C16" s="34">
        <v>94198.31</v>
      </c>
      <c r="D16" s="13" t="s">
        <v>25</v>
      </c>
      <c r="E16" s="25" t="s">
        <v>25</v>
      </c>
      <c r="F16" s="15"/>
      <c r="G16" s="32"/>
      <c r="H16" s="58">
        <f t="shared" si="2"/>
        <v>0</v>
      </c>
    </row>
    <row r="17" spans="1:8" ht="14.25" customHeight="1" thickTop="1" x14ac:dyDescent="0.2">
      <c r="A17" s="9" t="s">
        <v>61</v>
      </c>
      <c r="B17" s="9" t="s">
        <v>62</v>
      </c>
      <c r="C17" s="34">
        <v>173937</v>
      </c>
      <c r="D17" s="13" t="s">
        <v>25</v>
      </c>
      <c r="E17" s="25" t="s">
        <v>25</v>
      </c>
      <c r="F17" s="25"/>
      <c r="G17" s="32"/>
      <c r="H17" s="58">
        <f t="shared" si="2"/>
        <v>0</v>
      </c>
    </row>
    <row r="18" spans="1:8" ht="14.25" customHeight="1" x14ac:dyDescent="0.2">
      <c r="A18" s="9" t="s">
        <v>63</v>
      </c>
      <c r="B18" s="9" t="s">
        <v>64</v>
      </c>
      <c r="C18" s="34">
        <v>192819</v>
      </c>
      <c r="D18" s="13" t="s">
        <v>25</v>
      </c>
      <c r="E18" s="25" t="s">
        <v>25</v>
      </c>
      <c r="F18" s="25"/>
      <c r="G18" s="32"/>
      <c r="H18" s="58">
        <f t="shared" si="2"/>
        <v>0</v>
      </c>
    </row>
    <row r="19" spans="1:8" ht="14.25" customHeight="1" x14ac:dyDescent="0.2">
      <c r="A19" s="9" t="s">
        <v>65</v>
      </c>
      <c r="B19" s="9" t="s">
        <v>66</v>
      </c>
      <c r="C19" s="34">
        <v>51833</v>
      </c>
      <c r="D19" s="13" t="s">
        <v>25</v>
      </c>
      <c r="E19" s="25" t="s">
        <v>25</v>
      </c>
      <c r="F19" s="25" t="s">
        <v>25</v>
      </c>
      <c r="G19" s="32"/>
      <c r="H19" s="58">
        <f t="shared" si="2"/>
        <v>0</v>
      </c>
    </row>
    <row r="20" spans="1:8" x14ac:dyDescent="0.2">
      <c r="A20" s="9" t="s">
        <v>67</v>
      </c>
      <c r="B20" s="9" t="s">
        <v>68</v>
      </c>
      <c r="C20" s="34">
        <v>9153</v>
      </c>
      <c r="D20" s="13" t="s">
        <v>25</v>
      </c>
      <c r="E20" s="25" t="s">
        <v>25</v>
      </c>
      <c r="F20" s="25" t="s">
        <v>25</v>
      </c>
      <c r="G20" s="32"/>
      <c r="H20" s="58">
        <f t="shared" si="2"/>
        <v>0</v>
      </c>
    </row>
    <row r="21" spans="1:8" ht="26.25" thickBot="1" x14ac:dyDescent="0.25">
      <c r="A21" s="8" t="s">
        <v>69</v>
      </c>
      <c r="B21" s="8" t="s">
        <v>70</v>
      </c>
      <c r="C21" s="33">
        <v>21449.01</v>
      </c>
      <c r="D21" s="23" t="s">
        <v>72</v>
      </c>
      <c r="E21" s="23" t="s">
        <v>73</v>
      </c>
      <c r="F21" s="22" t="s">
        <v>25</v>
      </c>
      <c r="G21" s="31">
        <v>1</v>
      </c>
      <c r="H21" s="57">
        <f>G21*C21</f>
        <v>21449.01</v>
      </c>
    </row>
    <row r="22" spans="1:8" ht="15" thickTop="1" x14ac:dyDescent="0.2">
      <c r="A22" s="8" t="s">
        <v>74</v>
      </c>
      <c r="B22" s="8" t="s">
        <v>75</v>
      </c>
      <c r="C22" s="33">
        <v>40441.9</v>
      </c>
      <c r="D22" s="11" t="s">
        <v>25</v>
      </c>
      <c r="E22" s="22" t="s">
        <v>25</v>
      </c>
      <c r="F22" s="22" t="s">
        <v>25</v>
      </c>
      <c r="G22" s="31"/>
      <c r="H22" s="57">
        <f>TRUNC(G22*C22,2)</f>
        <v>0</v>
      </c>
    </row>
    <row r="23" spans="1:8" x14ac:dyDescent="0.2">
      <c r="A23" s="8" t="s">
        <v>78</v>
      </c>
      <c r="B23" s="8" t="s">
        <v>79</v>
      </c>
      <c r="C23" s="33">
        <v>120550.05</v>
      </c>
      <c r="D23" s="11" t="s">
        <v>25</v>
      </c>
      <c r="E23" s="22" t="s">
        <v>25</v>
      </c>
      <c r="F23" s="22" t="s">
        <v>25</v>
      </c>
      <c r="G23" s="31"/>
      <c r="H23" s="57"/>
    </row>
    <row r="24" spans="1:8" x14ac:dyDescent="0.2">
      <c r="A24" s="8" t="s">
        <v>142</v>
      </c>
      <c r="B24" s="8" t="s">
        <v>143</v>
      </c>
      <c r="C24" s="33">
        <v>33363.120000000003</v>
      </c>
      <c r="D24" s="11" t="s">
        <v>25</v>
      </c>
      <c r="E24" s="22" t="s">
        <v>25</v>
      </c>
      <c r="F24" s="22" t="s">
        <v>25</v>
      </c>
      <c r="G24" s="31"/>
      <c r="H24" s="57">
        <f>TRUNC(G24*C24,2)</f>
        <v>0</v>
      </c>
    </row>
    <row r="25" spans="1:8" x14ac:dyDescent="0.2">
      <c r="A25" s="8" t="s">
        <v>144</v>
      </c>
      <c r="B25" s="8" t="s">
        <v>145</v>
      </c>
      <c r="C25" s="33">
        <v>6631.22</v>
      </c>
      <c r="D25" s="11" t="s">
        <v>25</v>
      </c>
      <c r="E25" s="22" t="s">
        <v>25</v>
      </c>
      <c r="F25" s="22" t="s">
        <v>25</v>
      </c>
      <c r="G25" s="31"/>
      <c r="H25" s="57">
        <f>TRUNC(G25*C25,2)</f>
        <v>0</v>
      </c>
    </row>
    <row r="26" spans="1:8" x14ac:dyDescent="0.2">
      <c r="A26" s="8" t="s">
        <v>146</v>
      </c>
      <c r="B26" s="8" t="s">
        <v>147</v>
      </c>
      <c r="C26" s="33">
        <v>6283.01</v>
      </c>
      <c r="D26" s="11" t="s">
        <v>25</v>
      </c>
      <c r="E26" s="22" t="s">
        <v>25</v>
      </c>
      <c r="F26" s="22" t="s">
        <v>25</v>
      </c>
      <c r="G26" s="31"/>
      <c r="H26" s="57">
        <f>TRUNC(G26*C26,2)</f>
        <v>0</v>
      </c>
    </row>
    <row r="27" spans="1:8" x14ac:dyDescent="0.2">
      <c r="A27" s="8" t="s">
        <v>148</v>
      </c>
      <c r="B27" s="8" t="s">
        <v>149</v>
      </c>
      <c r="C27" s="33">
        <v>53831.54</v>
      </c>
      <c r="D27" s="11" t="s">
        <v>25</v>
      </c>
      <c r="E27" s="22" t="s">
        <v>25</v>
      </c>
      <c r="F27" s="22" t="s">
        <v>25</v>
      </c>
      <c r="G27" s="31"/>
      <c r="H27" s="57">
        <f>TRUNC(G27*C27,2)</f>
        <v>0</v>
      </c>
    </row>
    <row r="28" spans="1:8" x14ac:dyDescent="0.2">
      <c r="A28" s="8" t="s">
        <v>150</v>
      </c>
      <c r="B28" s="8" t="s">
        <v>151</v>
      </c>
      <c r="C28" s="33">
        <v>20441.16</v>
      </c>
      <c r="D28" s="11" t="s">
        <v>25</v>
      </c>
      <c r="E28" s="22" t="s">
        <v>25</v>
      </c>
      <c r="F28" s="22" t="s">
        <v>25</v>
      </c>
      <c r="G28" s="31"/>
      <c r="H28" s="57">
        <f>TRUNC(G28*C28,2)</f>
        <v>0</v>
      </c>
    </row>
    <row r="29" spans="1:8" x14ac:dyDescent="0.2">
      <c r="A29" s="8" t="s">
        <v>80</v>
      </c>
      <c r="B29" s="8" t="s">
        <v>81</v>
      </c>
      <c r="C29" s="33">
        <v>153600.39000000001</v>
      </c>
      <c r="D29" s="11" t="s">
        <v>25</v>
      </c>
      <c r="E29" s="22" t="s">
        <v>25</v>
      </c>
      <c r="F29" s="22" t="s">
        <v>25</v>
      </c>
      <c r="G29" s="31"/>
      <c r="H29" s="57"/>
    </row>
    <row r="30" spans="1:8" x14ac:dyDescent="0.2">
      <c r="A30" s="8" t="s">
        <v>154</v>
      </c>
      <c r="B30" s="8" t="s">
        <v>155</v>
      </c>
      <c r="C30" s="33">
        <v>16948.55</v>
      </c>
      <c r="D30" s="11" t="s">
        <v>25</v>
      </c>
      <c r="E30" s="22" t="s">
        <v>25</v>
      </c>
      <c r="F30" s="22" t="s">
        <v>25</v>
      </c>
      <c r="G30" s="31"/>
      <c r="H30" s="57">
        <f t="shared" ref="H30:H41" si="3">TRUNC(G30*C30,2)</f>
        <v>0</v>
      </c>
    </row>
    <row r="31" spans="1:8" x14ac:dyDescent="0.2">
      <c r="A31" s="8" t="s">
        <v>156</v>
      </c>
      <c r="B31" s="8" t="s">
        <v>157</v>
      </c>
      <c r="C31" s="33">
        <v>32854.629999999997</v>
      </c>
      <c r="D31" s="11" t="s">
        <v>25</v>
      </c>
      <c r="E31" s="22" t="s">
        <v>25</v>
      </c>
      <c r="F31" s="22" t="s">
        <v>25</v>
      </c>
      <c r="G31" s="31"/>
      <c r="H31" s="57">
        <f t="shared" si="3"/>
        <v>0</v>
      </c>
    </row>
    <row r="32" spans="1:8" x14ac:dyDescent="0.2">
      <c r="A32" s="8" t="s">
        <v>159</v>
      </c>
      <c r="B32" s="8" t="s">
        <v>160</v>
      </c>
      <c r="C32" s="33">
        <v>4151.97</v>
      </c>
      <c r="D32" s="11" t="s">
        <v>25</v>
      </c>
      <c r="E32" s="22" t="s">
        <v>25</v>
      </c>
      <c r="F32" s="22" t="s">
        <v>25</v>
      </c>
      <c r="G32" s="31"/>
      <c r="H32" s="57">
        <f t="shared" si="3"/>
        <v>0</v>
      </c>
    </row>
    <row r="33" spans="1:8" x14ac:dyDescent="0.2">
      <c r="A33" s="8" t="s">
        <v>164</v>
      </c>
      <c r="B33" s="8" t="s">
        <v>165</v>
      </c>
      <c r="C33" s="33">
        <v>99645.24</v>
      </c>
      <c r="D33" s="11" t="s">
        <v>25</v>
      </c>
      <c r="E33" s="22" t="s">
        <v>25</v>
      </c>
      <c r="F33" s="22" t="s">
        <v>25</v>
      </c>
      <c r="G33" s="31"/>
      <c r="H33" s="57">
        <f t="shared" si="3"/>
        <v>0</v>
      </c>
    </row>
    <row r="34" spans="1:8" x14ac:dyDescent="0.2">
      <c r="A34" s="8" t="s">
        <v>82</v>
      </c>
      <c r="B34" s="8" t="s">
        <v>83</v>
      </c>
      <c r="C34" s="33">
        <v>14539.01</v>
      </c>
      <c r="D34" s="11" t="s">
        <v>25</v>
      </c>
      <c r="E34" s="22" t="s">
        <v>25</v>
      </c>
      <c r="F34" s="22" t="s">
        <v>25</v>
      </c>
      <c r="G34" s="31"/>
      <c r="H34" s="57">
        <f t="shared" si="3"/>
        <v>0</v>
      </c>
    </row>
    <row r="35" spans="1:8" x14ac:dyDescent="0.2">
      <c r="A35" s="8" t="s">
        <v>86</v>
      </c>
      <c r="B35" s="8" t="s">
        <v>87</v>
      </c>
      <c r="C35" s="33">
        <v>2212.7399999999998</v>
      </c>
      <c r="D35" s="11" t="s">
        <v>25</v>
      </c>
      <c r="E35" s="22" t="s">
        <v>25</v>
      </c>
      <c r="F35" s="22" t="s">
        <v>25</v>
      </c>
      <c r="G35" s="31"/>
      <c r="H35" s="57">
        <f t="shared" si="3"/>
        <v>0</v>
      </c>
    </row>
    <row r="36" spans="1:8" x14ac:dyDescent="0.2">
      <c r="A36" s="8" t="s">
        <v>88</v>
      </c>
      <c r="B36" s="8" t="s">
        <v>89</v>
      </c>
      <c r="C36" s="33">
        <v>67197.179999999993</v>
      </c>
      <c r="D36" s="11" t="s">
        <v>25</v>
      </c>
      <c r="E36" s="22" t="s">
        <v>25</v>
      </c>
      <c r="F36" s="22" t="s">
        <v>25</v>
      </c>
      <c r="G36" s="31"/>
      <c r="H36" s="57">
        <f t="shared" si="3"/>
        <v>0</v>
      </c>
    </row>
    <row r="37" spans="1:8" x14ac:dyDescent="0.2">
      <c r="A37" s="8" t="s">
        <v>94</v>
      </c>
      <c r="B37" s="8" t="s">
        <v>95</v>
      </c>
      <c r="C37" s="33">
        <v>46363.03</v>
      </c>
      <c r="D37" s="11" t="s">
        <v>25</v>
      </c>
      <c r="E37" s="22" t="s">
        <v>25</v>
      </c>
      <c r="F37" s="22" t="s">
        <v>25</v>
      </c>
      <c r="G37" s="31"/>
      <c r="H37" s="57">
        <f t="shared" si="3"/>
        <v>0</v>
      </c>
    </row>
    <row r="38" spans="1:8" x14ac:dyDescent="0.2">
      <c r="A38" s="8" t="s">
        <v>101</v>
      </c>
      <c r="B38" s="8" t="s">
        <v>102</v>
      </c>
      <c r="C38" s="33">
        <v>127561.29</v>
      </c>
      <c r="D38" s="11" t="s">
        <v>25</v>
      </c>
      <c r="E38" s="22" t="s">
        <v>25</v>
      </c>
      <c r="F38" s="22" t="s">
        <v>25</v>
      </c>
      <c r="G38" s="31"/>
      <c r="H38" s="57">
        <f t="shared" si="3"/>
        <v>0</v>
      </c>
    </row>
    <row r="39" spans="1:8" x14ac:dyDescent="0.2">
      <c r="A39" s="8" t="s">
        <v>109</v>
      </c>
      <c r="B39" s="8" t="s">
        <v>110</v>
      </c>
      <c r="C39" s="33">
        <v>41850.93</v>
      </c>
      <c r="D39" s="11" t="s">
        <v>25</v>
      </c>
      <c r="E39" s="22" t="s">
        <v>25</v>
      </c>
      <c r="F39" s="22" t="s">
        <v>25</v>
      </c>
      <c r="G39" s="31"/>
      <c r="H39" s="57">
        <f t="shared" si="3"/>
        <v>0</v>
      </c>
    </row>
    <row r="40" spans="1:8" x14ac:dyDescent="0.2">
      <c r="A40" s="8" t="s">
        <v>115</v>
      </c>
      <c r="B40" s="8" t="s">
        <v>116</v>
      </c>
      <c r="C40" s="33">
        <v>15877.5</v>
      </c>
      <c r="D40" s="11" t="s">
        <v>25</v>
      </c>
      <c r="E40" s="22" t="s">
        <v>25</v>
      </c>
      <c r="F40" s="22" t="s">
        <v>25</v>
      </c>
      <c r="G40" s="31"/>
      <c r="H40" s="57">
        <f t="shared" si="3"/>
        <v>0</v>
      </c>
    </row>
    <row r="41" spans="1:8" x14ac:dyDescent="0.2">
      <c r="A41" s="8" t="s">
        <v>120</v>
      </c>
      <c r="B41" s="8" t="s">
        <v>121</v>
      </c>
      <c r="C41" s="33">
        <v>6785.35</v>
      </c>
      <c r="D41" s="11" t="s">
        <v>25</v>
      </c>
      <c r="E41" s="22" t="s">
        <v>25</v>
      </c>
      <c r="F41" s="22" t="s">
        <v>25</v>
      </c>
      <c r="G41" s="31"/>
      <c r="H41" s="57">
        <f t="shared" si="3"/>
        <v>0</v>
      </c>
    </row>
    <row r="43" spans="1:8" x14ac:dyDescent="0.2">
      <c r="A43" s="78" t="s">
        <v>137</v>
      </c>
      <c r="B43" s="78"/>
      <c r="C43" s="80" t="s">
        <v>126</v>
      </c>
      <c r="D43" s="81"/>
      <c r="E43" s="81"/>
      <c r="F43" s="81"/>
      <c r="G43" s="82"/>
      <c r="H43" s="37">
        <f>H44/TRUNC(SUM(C3:C41),2)</f>
        <v>8.5657717460528804E-2</v>
      </c>
    </row>
    <row r="44" spans="1:8" x14ac:dyDescent="0.2">
      <c r="A44" s="79" t="s">
        <v>229</v>
      </c>
      <c r="B44" s="79"/>
      <c r="C44" s="80" t="s">
        <v>127</v>
      </c>
      <c r="D44" s="81"/>
      <c r="E44" s="81"/>
      <c r="F44" s="81"/>
      <c r="G44" s="82"/>
      <c r="H44" s="38">
        <f>SUM(H3:H41)</f>
        <v>315688.07940000005</v>
      </c>
    </row>
    <row r="45" spans="1:8" ht="14.25" customHeight="1" x14ac:dyDescent="0.2">
      <c r="A45" s="79"/>
      <c r="B45" s="79"/>
      <c r="C45" s="80" t="s">
        <v>129</v>
      </c>
      <c r="D45" s="81"/>
      <c r="E45" s="81"/>
      <c r="F45" s="81"/>
      <c r="G45" s="82"/>
      <c r="H45" s="38">
        <f>1.242*H44</f>
        <v>392084.59461480007</v>
      </c>
    </row>
  </sheetData>
  <mergeCells count="6">
    <mergeCell ref="A43:B43"/>
    <mergeCell ref="A44:B45"/>
    <mergeCell ref="A1:H1"/>
    <mergeCell ref="C43:G43"/>
    <mergeCell ref="C44:G44"/>
    <mergeCell ref="C45:G45"/>
  </mergeCells>
  <pageMargins left="0.5" right="0.5" top="1" bottom="1" header="0.5" footer="0.5"/>
  <pageSetup paperSize="9" scale="59" orientation="landscape" r:id="rId1"/>
  <headerFooter>
    <oddHeader xml:space="preserve">&amp;L </oddHeader>
    <oddFooter xml:space="preserve">&amp;L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05E9-2E4C-4672-82DE-E3DA21C7FB8A}">
  <sheetPr>
    <pageSetUpPr fitToPage="1"/>
  </sheetPr>
  <dimension ref="A1:I45"/>
  <sheetViews>
    <sheetView showOutlineSymbols="0" view="pageLayout" zoomScaleNormal="100" workbookViewId="0">
      <selection activeCell="A2" sqref="A2"/>
    </sheetView>
  </sheetViews>
  <sheetFormatPr defaultRowHeight="14.25" x14ac:dyDescent="0.2"/>
  <cols>
    <col min="1" max="1" width="20" customWidth="1"/>
    <col min="2" max="2" width="60" customWidth="1"/>
    <col min="3" max="3" width="17.75" customWidth="1"/>
    <col min="4" max="7" width="12" bestFit="1" customWidth="1"/>
    <col min="8" max="8" width="17.875" customWidth="1"/>
    <col min="9" max="9" width="17.5" customWidth="1"/>
    <col min="10" max="13" width="12" bestFit="1" customWidth="1"/>
  </cols>
  <sheetData>
    <row r="1" spans="1:9" ht="15" x14ac:dyDescent="0.25">
      <c r="A1" s="65" t="s">
        <v>132</v>
      </c>
      <c r="B1" s="65"/>
      <c r="C1" s="65"/>
      <c r="D1" s="65"/>
      <c r="E1" s="65"/>
      <c r="F1" s="65"/>
      <c r="G1" s="65"/>
      <c r="H1" s="65"/>
      <c r="I1" s="65"/>
    </row>
    <row r="2" spans="1:9" ht="30" x14ac:dyDescent="0.2">
      <c r="A2" s="6" t="s">
        <v>8</v>
      </c>
      <c r="B2" s="6" t="s">
        <v>9</v>
      </c>
      <c r="C2" s="7" t="s">
        <v>10</v>
      </c>
      <c r="D2" s="7" t="s">
        <v>14</v>
      </c>
      <c r="E2" s="7" t="s">
        <v>15</v>
      </c>
      <c r="F2" s="7" t="s">
        <v>16</v>
      </c>
      <c r="G2" s="7" t="s">
        <v>17</v>
      </c>
      <c r="H2" s="30" t="s">
        <v>135</v>
      </c>
      <c r="I2" s="7" t="s">
        <v>136</v>
      </c>
    </row>
    <row r="3" spans="1:9" x14ac:dyDescent="0.2">
      <c r="A3" s="8" t="s">
        <v>23</v>
      </c>
      <c r="B3" s="8" t="s">
        <v>24</v>
      </c>
      <c r="C3" s="33">
        <v>9152.5499999999993</v>
      </c>
      <c r="D3" s="22" t="s">
        <v>25</v>
      </c>
      <c r="E3" s="14" t="s">
        <v>25</v>
      </c>
      <c r="F3" s="14" t="s">
        <v>25</v>
      </c>
      <c r="G3" s="14" t="s">
        <v>25</v>
      </c>
      <c r="H3" s="31"/>
      <c r="I3" s="57">
        <f>TRUNC(H3*C3,2)</f>
        <v>0</v>
      </c>
    </row>
    <row r="4" spans="1:9" ht="26.25" thickBot="1" x14ac:dyDescent="0.25">
      <c r="A4" s="8" t="s">
        <v>26</v>
      </c>
      <c r="B4" s="8" t="s">
        <v>27</v>
      </c>
      <c r="C4" s="33">
        <v>143218</v>
      </c>
      <c r="D4" s="23"/>
      <c r="E4" s="15" t="s">
        <v>140</v>
      </c>
      <c r="F4" s="15" t="s">
        <v>140</v>
      </c>
      <c r="G4" s="15" t="s">
        <v>140</v>
      </c>
      <c r="H4" s="31">
        <f>(3*8.3)%</f>
        <v>0.24900000000000003</v>
      </c>
      <c r="I4" s="57">
        <f>H4*C4</f>
        <v>35661.282000000007</v>
      </c>
    </row>
    <row r="5" spans="1:9" ht="15" thickTop="1" x14ac:dyDescent="0.2">
      <c r="A5" s="8" t="s">
        <v>29</v>
      </c>
      <c r="B5" s="8" t="s">
        <v>30</v>
      </c>
      <c r="C5" s="33">
        <v>2223</v>
      </c>
      <c r="D5" s="22"/>
      <c r="E5" s="14" t="s">
        <v>25</v>
      </c>
      <c r="F5" s="14" t="s">
        <v>25</v>
      </c>
      <c r="G5" s="14" t="s">
        <v>25</v>
      </c>
      <c r="H5" s="31"/>
      <c r="I5" s="57">
        <f t="shared" ref="I5:I8" si="0">H5*C5</f>
        <v>0</v>
      </c>
    </row>
    <row r="6" spans="1:9" x14ac:dyDescent="0.2">
      <c r="A6" s="8" t="s">
        <v>33</v>
      </c>
      <c r="B6" s="8" t="s">
        <v>34</v>
      </c>
      <c r="C6" s="33">
        <v>2474.0500000000002</v>
      </c>
      <c r="D6" s="22"/>
      <c r="E6" s="14" t="s">
        <v>25</v>
      </c>
      <c r="F6" s="14" t="s">
        <v>25</v>
      </c>
      <c r="G6" s="14" t="s">
        <v>25</v>
      </c>
      <c r="H6" s="31"/>
      <c r="I6" s="57">
        <f t="shared" si="0"/>
        <v>0</v>
      </c>
    </row>
    <row r="7" spans="1:9" ht="26.25" thickBot="1" x14ac:dyDescent="0.25">
      <c r="A7" s="8" t="s">
        <v>38</v>
      </c>
      <c r="B7" s="8" t="s">
        <v>39</v>
      </c>
      <c r="C7" s="33">
        <v>70604.100000000006</v>
      </c>
      <c r="D7" s="23"/>
      <c r="E7" s="15" t="s">
        <v>174</v>
      </c>
      <c r="F7" s="15" t="s">
        <v>175</v>
      </c>
      <c r="G7" s="15" t="s">
        <v>175</v>
      </c>
      <c r="H7" s="31">
        <f>(12+12+11)%</f>
        <v>0.35</v>
      </c>
      <c r="I7" s="57">
        <f t="shared" si="0"/>
        <v>24711.435000000001</v>
      </c>
    </row>
    <row r="8" spans="1:9" ht="27" thickTop="1" thickBot="1" x14ac:dyDescent="0.25">
      <c r="A8" s="8" t="s">
        <v>40</v>
      </c>
      <c r="B8" s="8" t="s">
        <v>41</v>
      </c>
      <c r="C8" s="33">
        <v>106457.09</v>
      </c>
      <c r="D8" s="24"/>
      <c r="E8" s="16" t="s">
        <v>183</v>
      </c>
      <c r="F8" s="16" t="s">
        <v>184</v>
      </c>
      <c r="G8" s="16" t="s">
        <v>183</v>
      </c>
      <c r="H8" s="31">
        <v>0.14000000000000001</v>
      </c>
      <c r="I8" s="57">
        <f t="shared" si="0"/>
        <v>14903.992600000001</v>
      </c>
    </row>
    <row r="9" spans="1:9" ht="27" thickTop="1" thickBot="1" x14ac:dyDescent="0.25">
      <c r="A9" s="8" t="s">
        <v>42</v>
      </c>
      <c r="B9" s="8" t="s">
        <v>43</v>
      </c>
      <c r="C9" s="33">
        <v>36286.03</v>
      </c>
      <c r="D9" s="22"/>
      <c r="E9" s="14" t="s">
        <v>25</v>
      </c>
      <c r="F9" s="15" t="s">
        <v>47</v>
      </c>
      <c r="G9" s="15" t="s">
        <v>48</v>
      </c>
      <c r="H9" s="31">
        <v>0.6</v>
      </c>
      <c r="I9" s="57">
        <f t="shared" ref="I9" si="1">H9*C9</f>
        <v>21771.617999999999</v>
      </c>
    </row>
    <row r="10" spans="1:9" ht="15.75" thickTop="1" thickBot="1" x14ac:dyDescent="0.25">
      <c r="A10" s="8" t="s">
        <v>49</v>
      </c>
      <c r="B10" s="8" t="s">
        <v>50</v>
      </c>
      <c r="C10" s="63">
        <v>1191233.1100000001</v>
      </c>
      <c r="D10" s="24"/>
      <c r="E10" s="16"/>
      <c r="F10" s="16"/>
      <c r="G10" s="16"/>
      <c r="H10" s="31"/>
      <c r="I10" s="57"/>
    </row>
    <row r="11" spans="1:9" ht="39" thickTop="1" x14ac:dyDescent="0.2">
      <c r="A11" s="9" t="s">
        <v>51</v>
      </c>
      <c r="B11" s="9" t="s">
        <v>52</v>
      </c>
      <c r="C11" s="62">
        <v>2761</v>
      </c>
      <c r="D11" s="25"/>
      <c r="E11" s="17" t="s">
        <v>25</v>
      </c>
      <c r="F11" s="17" t="s">
        <v>25</v>
      </c>
      <c r="G11" s="17" t="s">
        <v>25</v>
      </c>
      <c r="H11" s="32"/>
      <c r="I11" s="58">
        <f>H11*C11</f>
        <v>0</v>
      </c>
    </row>
    <row r="12" spans="1:9" ht="25.5" x14ac:dyDescent="0.2">
      <c r="A12" s="9" t="s">
        <v>53</v>
      </c>
      <c r="B12" s="9" t="s">
        <v>189</v>
      </c>
      <c r="C12" s="34">
        <v>5908.8</v>
      </c>
      <c r="D12" s="25" t="s">
        <v>25</v>
      </c>
      <c r="E12" s="17" t="s">
        <v>25</v>
      </c>
      <c r="F12" s="17" t="s">
        <v>25</v>
      </c>
      <c r="G12" s="17" t="s">
        <v>25</v>
      </c>
      <c r="H12" s="32"/>
      <c r="I12" s="58">
        <f t="shared" ref="I12:I20" si="2">H12*C12</f>
        <v>0</v>
      </c>
    </row>
    <row r="13" spans="1:9" ht="26.25" thickBot="1" x14ac:dyDescent="0.25">
      <c r="A13" s="9" t="s">
        <v>54</v>
      </c>
      <c r="B13" s="9" t="s">
        <v>55</v>
      </c>
      <c r="C13" s="34">
        <v>236732</v>
      </c>
      <c r="D13" s="23"/>
      <c r="E13" s="17" t="s">
        <v>25</v>
      </c>
      <c r="F13" s="17" t="s">
        <v>25</v>
      </c>
      <c r="G13" s="17" t="s">
        <v>25</v>
      </c>
      <c r="H13" s="32"/>
      <c r="I13" s="58">
        <f t="shared" si="2"/>
        <v>0</v>
      </c>
    </row>
    <row r="14" spans="1:9" ht="27" thickTop="1" thickBot="1" x14ac:dyDescent="0.25">
      <c r="A14" s="9" t="s">
        <v>56</v>
      </c>
      <c r="B14" s="9" t="s">
        <v>57</v>
      </c>
      <c r="C14" s="34">
        <v>419933</v>
      </c>
      <c r="D14" s="15" t="s">
        <v>197</v>
      </c>
      <c r="E14" s="15" t="s">
        <v>196</v>
      </c>
      <c r="F14" s="15" t="s">
        <v>195</v>
      </c>
      <c r="G14" s="17" t="s">
        <v>25</v>
      </c>
      <c r="H14" s="32">
        <v>1</v>
      </c>
      <c r="I14" s="58">
        <f t="shared" si="2"/>
        <v>419933</v>
      </c>
    </row>
    <row r="15" spans="1:9" ht="27" thickTop="1" thickBot="1" x14ac:dyDescent="0.25">
      <c r="A15" s="9" t="s">
        <v>58</v>
      </c>
      <c r="B15" s="9" t="s">
        <v>59</v>
      </c>
      <c r="C15" s="34">
        <v>3958</v>
      </c>
      <c r="D15" s="25" t="s">
        <v>25</v>
      </c>
      <c r="E15" s="17" t="s">
        <v>25</v>
      </c>
      <c r="F15" s="17" t="s">
        <v>25</v>
      </c>
      <c r="G15" s="15" t="s">
        <v>198</v>
      </c>
      <c r="H15" s="32">
        <v>1</v>
      </c>
      <c r="I15" s="58">
        <f t="shared" si="2"/>
        <v>3958</v>
      </c>
    </row>
    <row r="16" spans="1:9" ht="27" thickTop="1" thickBot="1" x14ac:dyDescent="0.25">
      <c r="A16" s="9" t="s">
        <v>60</v>
      </c>
      <c r="B16" s="9" t="s">
        <v>199</v>
      </c>
      <c r="C16" s="34">
        <v>94198.31</v>
      </c>
      <c r="D16" s="15" t="s">
        <v>201</v>
      </c>
      <c r="E16" s="15" t="s">
        <v>202</v>
      </c>
      <c r="F16" s="15" t="s">
        <v>25</v>
      </c>
      <c r="G16" s="15" t="s">
        <v>25</v>
      </c>
      <c r="H16" s="32">
        <v>1</v>
      </c>
      <c r="I16" s="58">
        <f t="shared" si="2"/>
        <v>94198.31</v>
      </c>
    </row>
    <row r="17" spans="1:9" ht="15.75" thickTop="1" thickBot="1" x14ac:dyDescent="0.25">
      <c r="A17" s="9" t="s">
        <v>61</v>
      </c>
      <c r="B17" s="9" t="s">
        <v>62</v>
      </c>
      <c r="C17" s="34">
        <v>173937</v>
      </c>
      <c r="D17" s="25" t="s">
        <v>25</v>
      </c>
      <c r="E17" s="17" t="s">
        <v>25</v>
      </c>
      <c r="F17" s="19"/>
      <c r="G17" s="19"/>
      <c r="H17" s="32"/>
      <c r="I17" s="58">
        <f t="shared" si="2"/>
        <v>0</v>
      </c>
    </row>
    <row r="18" spans="1:9" ht="27" thickTop="1" thickBot="1" x14ac:dyDescent="0.25">
      <c r="A18" s="9" t="s">
        <v>63</v>
      </c>
      <c r="B18" s="9" t="s">
        <v>64</v>
      </c>
      <c r="C18" s="34">
        <v>192819</v>
      </c>
      <c r="D18" s="25" t="s">
        <v>25</v>
      </c>
      <c r="E18" s="17" t="s">
        <v>25</v>
      </c>
      <c r="F18" s="15"/>
      <c r="G18" s="19"/>
      <c r="H18" s="32"/>
      <c r="I18" s="58">
        <f t="shared" si="2"/>
        <v>0</v>
      </c>
    </row>
    <row r="19" spans="1:9" ht="27" thickTop="1" thickBot="1" x14ac:dyDescent="0.25">
      <c r="A19" s="9" t="s">
        <v>65</v>
      </c>
      <c r="B19" s="9" t="s">
        <v>66</v>
      </c>
      <c r="C19" s="34">
        <v>51833</v>
      </c>
      <c r="D19" s="25" t="s">
        <v>25</v>
      </c>
      <c r="E19" s="17" t="s">
        <v>25</v>
      </c>
      <c r="F19" s="17"/>
      <c r="G19" s="19"/>
      <c r="H19" s="32"/>
      <c r="I19" s="58">
        <f t="shared" si="2"/>
        <v>0</v>
      </c>
    </row>
    <row r="20" spans="1:9" ht="15" thickTop="1" x14ac:dyDescent="0.2">
      <c r="A20" s="9" t="s">
        <v>67</v>
      </c>
      <c r="B20" s="9" t="s">
        <v>68</v>
      </c>
      <c r="C20" s="34">
        <v>9153</v>
      </c>
      <c r="D20" s="25" t="s">
        <v>25</v>
      </c>
      <c r="E20" s="17" t="s">
        <v>25</v>
      </c>
      <c r="F20" s="17"/>
      <c r="G20" s="17"/>
      <c r="H20" s="32"/>
      <c r="I20" s="58">
        <f t="shared" si="2"/>
        <v>0</v>
      </c>
    </row>
    <row r="21" spans="1:9" x14ac:dyDescent="0.2">
      <c r="A21" s="8" t="s">
        <v>69</v>
      </c>
      <c r="B21" s="8" t="s">
        <v>70</v>
      </c>
      <c r="C21" s="33">
        <v>21449.01</v>
      </c>
      <c r="D21" s="22" t="s">
        <v>25</v>
      </c>
      <c r="E21" s="14" t="s">
        <v>25</v>
      </c>
      <c r="F21" s="14" t="s">
        <v>25</v>
      </c>
      <c r="G21" s="14" t="s">
        <v>25</v>
      </c>
      <c r="H21" s="31"/>
      <c r="I21" s="57"/>
    </row>
    <row r="22" spans="1:9" x14ac:dyDescent="0.2">
      <c r="A22" s="8" t="s">
        <v>74</v>
      </c>
      <c r="B22" s="8" t="s">
        <v>75</v>
      </c>
      <c r="C22" s="33">
        <v>40441.9</v>
      </c>
      <c r="D22" s="22" t="s">
        <v>25</v>
      </c>
      <c r="E22" s="14" t="s">
        <v>25</v>
      </c>
      <c r="F22" s="14" t="s">
        <v>25</v>
      </c>
      <c r="G22" s="14" t="s">
        <v>25</v>
      </c>
      <c r="H22" s="31"/>
      <c r="I22" s="57"/>
    </row>
    <row r="23" spans="1:9" ht="15" thickBot="1" x14ac:dyDescent="0.25">
      <c r="A23" s="8" t="s">
        <v>78</v>
      </c>
      <c r="B23" s="8" t="s">
        <v>79</v>
      </c>
      <c r="C23" s="33">
        <v>120550.05</v>
      </c>
      <c r="D23" s="22" t="s">
        <v>25</v>
      </c>
      <c r="E23" s="14" t="s">
        <v>25</v>
      </c>
      <c r="F23" s="16"/>
      <c r="G23" s="16"/>
      <c r="H23" s="31"/>
      <c r="I23" s="57"/>
    </row>
    <row r="24" spans="1:9" ht="15.75" thickTop="1" thickBot="1" x14ac:dyDescent="0.25">
      <c r="A24" s="8" t="s">
        <v>142</v>
      </c>
      <c r="B24" s="8" t="s">
        <v>143</v>
      </c>
      <c r="C24" s="33">
        <v>33363.120000000003</v>
      </c>
      <c r="D24" s="22" t="s">
        <v>25</v>
      </c>
      <c r="E24" s="14" t="s">
        <v>25</v>
      </c>
      <c r="F24" s="19"/>
      <c r="G24" s="19"/>
      <c r="H24" s="31"/>
      <c r="I24" s="57">
        <f>H24*C24</f>
        <v>0</v>
      </c>
    </row>
    <row r="25" spans="1:9" ht="15.75" thickTop="1" thickBot="1" x14ac:dyDescent="0.25">
      <c r="A25" s="8" t="s">
        <v>144</v>
      </c>
      <c r="B25" s="8" t="s">
        <v>145</v>
      </c>
      <c r="C25" s="33">
        <v>6631.22</v>
      </c>
      <c r="D25" s="22" t="s">
        <v>25</v>
      </c>
      <c r="E25" s="14" t="s">
        <v>25</v>
      </c>
      <c r="F25" s="14" t="s">
        <v>25</v>
      </c>
      <c r="G25" s="15"/>
      <c r="H25" s="31"/>
      <c r="I25" s="57">
        <f t="shared" ref="I25:I28" si="3">H25*C25</f>
        <v>0</v>
      </c>
    </row>
    <row r="26" spans="1:9" ht="15" thickTop="1" x14ac:dyDescent="0.2">
      <c r="A26" s="8" t="s">
        <v>146</v>
      </c>
      <c r="B26" s="8" t="s">
        <v>147</v>
      </c>
      <c r="C26" s="33">
        <v>6283.01</v>
      </c>
      <c r="D26" s="22" t="s">
        <v>25</v>
      </c>
      <c r="E26" s="14" t="s">
        <v>25</v>
      </c>
      <c r="F26" s="14" t="s">
        <v>25</v>
      </c>
      <c r="G26" s="14" t="s">
        <v>25</v>
      </c>
      <c r="H26" s="31"/>
      <c r="I26" s="57">
        <f t="shared" si="3"/>
        <v>0</v>
      </c>
    </row>
    <row r="27" spans="1:9" x14ac:dyDescent="0.2">
      <c r="A27" s="8" t="s">
        <v>148</v>
      </c>
      <c r="B27" s="8" t="s">
        <v>149</v>
      </c>
      <c r="C27" s="33">
        <v>53831.54</v>
      </c>
      <c r="D27" s="22" t="s">
        <v>25</v>
      </c>
      <c r="E27" s="14" t="s">
        <v>25</v>
      </c>
      <c r="F27" s="14" t="s">
        <v>25</v>
      </c>
      <c r="G27" s="14" t="s">
        <v>25</v>
      </c>
      <c r="H27" s="31"/>
      <c r="I27" s="57">
        <f t="shared" si="3"/>
        <v>0</v>
      </c>
    </row>
    <row r="28" spans="1:9" x14ac:dyDescent="0.2">
      <c r="A28" s="8" t="s">
        <v>150</v>
      </c>
      <c r="B28" s="8" t="s">
        <v>151</v>
      </c>
      <c r="C28" s="33">
        <v>20441.16</v>
      </c>
      <c r="D28" s="22" t="s">
        <v>25</v>
      </c>
      <c r="E28" s="14" t="s">
        <v>25</v>
      </c>
      <c r="F28" s="14" t="s">
        <v>25</v>
      </c>
      <c r="G28" s="14" t="s">
        <v>25</v>
      </c>
      <c r="H28" s="31"/>
      <c r="I28" s="57">
        <f t="shared" si="3"/>
        <v>0</v>
      </c>
    </row>
    <row r="29" spans="1:9" ht="26.25" thickBot="1" x14ac:dyDescent="0.25">
      <c r="A29" s="8" t="s">
        <v>80</v>
      </c>
      <c r="B29" s="8" t="s">
        <v>81</v>
      </c>
      <c r="C29" s="33">
        <v>153600.39000000001</v>
      </c>
      <c r="D29" s="22" t="s">
        <v>25</v>
      </c>
      <c r="E29" s="14" t="s">
        <v>25</v>
      </c>
      <c r="F29" s="16" t="s">
        <v>232</v>
      </c>
      <c r="G29" s="16" t="s">
        <v>233</v>
      </c>
      <c r="H29" s="31"/>
      <c r="I29" s="57"/>
    </row>
    <row r="30" spans="1:9" ht="15" thickTop="1" x14ac:dyDescent="0.2">
      <c r="A30" s="8" t="s">
        <v>154</v>
      </c>
      <c r="B30" s="8" t="s">
        <v>155</v>
      </c>
      <c r="C30" s="33">
        <v>16948.55</v>
      </c>
      <c r="D30" s="22" t="s">
        <v>25</v>
      </c>
      <c r="E30" s="14" t="s">
        <v>25</v>
      </c>
      <c r="F30" s="14" t="s">
        <v>25</v>
      </c>
      <c r="G30" s="14" t="s">
        <v>25</v>
      </c>
      <c r="H30" s="31"/>
      <c r="I30" s="57">
        <f>TRUNC(H30*C30,2)</f>
        <v>0</v>
      </c>
    </row>
    <row r="31" spans="1:9" ht="15" thickBot="1" x14ac:dyDescent="0.25">
      <c r="A31" s="8" t="s">
        <v>156</v>
      </c>
      <c r="B31" s="8" t="s">
        <v>157</v>
      </c>
      <c r="C31" s="33">
        <v>32854.629999999997</v>
      </c>
      <c r="D31" s="22" t="s">
        <v>25</v>
      </c>
      <c r="E31" s="14" t="s">
        <v>25</v>
      </c>
      <c r="F31" s="19"/>
      <c r="G31" s="19"/>
      <c r="H31" s="31"/>
      <c r="I31" s="57">
        <f>H31*C31</f>
        <v>0</v>
      </c>
    </row>
    <row r="32" spans="1:9" ht="15.75" thickTop="1" thickBot="1" x14ac:dyDescent="0.25">
      <c r="A32" s="8" t="s">
        <v>159</v>
      </c>
      <c r="B32" s="8" t="s">
        <v>160</v>
      </c>
      <c r="C32" s="33">
        <v>4151.97</v>
      </c>
      <c r="D32" s="22" t="s">
        <v>25</v>
      </c>
      <c r="E32" s="14" t="s">
        <v>25</v>
      </c>
      <c r="F32" s="19"/>
      <c r="G32" s="19"/>
      <c r="H32" s="31"/>
      <c r="I32" s="57">
        <f t="shared" ref="I32:I41" si="4">TRUNC(H32*C32,2)</f>
        <v>0</v>
      </c>
    </row>
    <row r="33" spans="1:9" ht="15.75" thickTop="1" thickBot="1" x14ac:dyDescent="0.25">
      <c r="A33" s="8" t="s">
        <v>164</v>
      </c>
      <c r="B33" s="8" t="s">
        <v>165</v>
      </c>
      <c r="C33" s="33">
        <v>99645.24</v>
      </c>
      <c r="D33" s="22" t="s">
        <v>25</v>
      </c>
      <c r="E33" s="14" t="s">
        <v>25</v>
      </c>
      <c r="F33" s="27"/>
      <c r="G33" s="27"/>
      <c r="H33" s="31"/>
      <c r="I33" s="57">
        <f t="shared" si="4"/>
        <v>0</v>
      </c>
    </row>
    <row r="34" spans="1:9" ht="15" thickTop="1" x14ac:dyDescent="0.2">
      <c r="A34" s="8" t="s">
        <v>82</v>
      </c>
      <c r="B34" s="8" t="s">
        <v>83</v>
      </c>
      <c r="C34" s="33">
        <v>14539.01</v>
      </c>
      <c r="D34" s="22" t="s">
        <v>25</v>
      </c>
      <c r="E34" s="14" t="s">
        <v>25</v>
      </c>
      <c r="F34" s="14" t="s">
        <v>25</v>
      </c>
      <c r="G34" s="14" t="s">
        <v>25</v>
      </c>
      <c r="H34" s="31"/>
      <c r="I34" s="57">
        <f t="shared" si="4"/>
        <v>0</v>
      </c>
    </row>
    <row r="35" spans="1:9" ht="26.25" thickBot="1" x14ac:dyDescent="0.25">
      <c r="A35" s="8" t="s">
        <v>86</v>
      </c>
      <c r="B35" s="8" t="s">
        <v>87</v>
      </c>
      <c r="C35" s="33">
        <v>2212.7399999999998</v>
      </c>
      <c r="D35" s="22" t="s">
        <v>25</v>
      </c>
      <c r="E35" s="15" t="s">
        <v>228</v>
      </c>
      <c r="F35" s="14" t="s">
        <v>25</v>
      </c>
      <c r="G35" s="19" t="s">
        <v>25</v>
      </c>
      <c r="H35" s="31">
        <v>1</v>
      </c>
      <c r="I35" s="57">
        <f t="shared" si="4"/>
        <v>2212.7399999999998</v>
      </c>
    </row>
    <row r="36" spans="1:9" ht="15.75" thickTop="1" thickBot="1" x14ac:dyDescent="0.25">
      <c r="A36" s="8" t="s">
        <v>88</v>
      </c>
      <c r="B36" s="8" t="s">
        <v>89</v>
      </c>
      <c r="C36" s="33">
        <v>67197.179999999993</v>
      </c>
      <c r="D36" s="22" t="s">
        <v>25</v>
      </c>
      <c r="E36" s="14" t="s">
        <v>25</v>
      </c>
      <c r="F36" s="14" t="s">
        <v>25</v>
      </c>
      <c r="G36" s="27"/>
      <c r="H36" s="31"/>
      <c r="I36" s="57">
        <f t="shared" si="4"/>
        <v>0</v>
      </c>
    </row>
    <row r="37" spans="1:9" ht="15.75" thickTop="1" thickBot="1" x14ac:dyDescent="0.25">
      <c r="A37" s="8" t="s">
        <v>94</v>
      </c>
      <c r="B37" s="8" t="s">
        <v>95</v>
      </c>
      <c r="C37" s="33">
        <v>46363.03</v>
      </c>
      <c r="D37" s="22" t="s">
        <v>25</v>
      </c>
      <c r="E37" s="14" t="s">
        <v>25</v>
      </c>
      <c r="F37" s="14" t="s">
        <v>25</v>
      </c>
      <c r="G37" s="42"/>
      <c r="H37" s="31"/>
      <c r="I37" s="57">
        <f t="shared" si="4"/>
        <v>0</v>
      </c>
    </row>
    <row r="38" spans="1:9" ht="15.75" thickTop="1" thickBot="1" x14ac:dyDescent="0.25">
      <c r="A38" s="8" t="s">
        <v>101</v>
      </c>
      <c r="B38" s="8" t="s">
        <v>102</v>
      </c>
      <c r="C38" s="33">
        <v>127561.29</v>
      </c>
      <c r="D38" s="22" t="s">
        <v>25</v>
      </c>
      <c r="E38" s="14" t="s">
        <v>25</v>
      </c>
      <c r="F38" s="14" t="s">
        <v>25</v>
      </c>
      <c r="G38" s="27"/>
      <c r="H38" s="31"/>
      <c r="I38" s="57">
        <f t="shared" si="4"/>
        <v>0</v>
      </c>
    </row>
    <row r="39" spans="1:9" ht="15.75" thickTop="1" thickBot="1" x14ac:dyDescent="0.25">
      <c r="A39" s="8" t="s">
        <v>109</v>
      </c>
      <c r="B39" s="8" t="s">
        <v>110</v>
      </c>
      <c r="C39" s="33">
        <v>41850.93</v>
      </c>
      <c r="D39" s="22" t="s">
        <v>25</v>
      </c>
      <c r="E39" s="14" t="s">
        <v>25</v>
      </c>
      <c r="F39" s="14" t="s">
        <v>25</v>
      </c>
      <c r="G39" s="27"/>
      <c r="H39" s="31"/>
      <c r="I39" s="57">
        <f t="shared" si="4"/>
        <v>0</v>
      </c>
    </row>
    <row r="40" spans="1:9" ht="15" thickTop="1" x14ac:dyDescent="0.2">
      <c r="A40" s="8" t="s">
        <v>115</v>
      </c>
      <c r="B40" s="8" t="s">
        <v>116</v>
      </c>
      <c r="C40" s="33">
        <v>15877.5</v>
      </c>
      <c r="D40" s="22" t="s">
        <v>25</v>
      </c>
      <c r="E40" s="14" t="s">
        <v>25</v>
      </c>
      <c r="F40" s="14" t="s">
        <v>25</v>
      </c>
      <c r="G40" s="14" t="s">
        <v>25</v>
      </c>
      <c r="H40" s="31"/>
      <c r="I40" s="57">
        <f t="shared" si="4"/>
        <v>0</v>
      </c>
    </row>
    <row r="41" spans="1:9" x14ac:dyDescent="0.2">
      <c r="A41" s="8" t="s">
        <v>120</v>
      </c>
      <c r="B41" s="8" t="s">
        <v>121</v>
      </c>
      <c r="C41" s="33">
        <v>6785.35</v>
      </c>
      <c r="D41" s="22" t="s">
        <v>25</v>
      </c>
      <c r="E41" s="14" t="s">
        <v>25</v>
      </c>
      <c r="F41" s="14" t="s">
        <v>25</v>
      </c>
      <c r="G41" s="14" t="s">
        <v>25</v>
      </c>
      <c r="H41" s="31"/>
      <c r="I41" s="57">
        <f t="shared" si="4"/>
        <v>0</v>
      </c>
    </row>
    <row r="43" spans="1:9" x14ac:dyDescent="0.2">
      <c r="A43" s="78" t="s">
        <v>137</v>
      </c>
      <c r="B43" s="78"/>
      <c r="C43" s="80" t="s">
        <v>126</v>
      </c>
      <c r="D43" s="81"/>
      <c r="E43" s="81"/>
      <c r="F43" s="81"/>
      <c r="G43" s="81"/>
      <c r="H43" s="82"/>
      <c r="I43" s="37">
        <f>I44/TRUNC(SUM(C3:C41),2)</f>
        <v>0.16750972770057521</v>
      </c>
    </row>
    <row r="44" spans="1:9" x14ac:dyDescent="0.2">
      <c r="A44" s="83" t="s">
        <v>240</v>
      </c>
      <c r="B44" s="79"/>
      <c r="C44" s="80" t="s">
        <v>127</v>
      </c>
      <c r="D44" s="81"/>
      <c r="E44" s="81"/>
      <c r="F44" s="81"/>
      <c r="G44" s="81"/>
      <c r="H44" s="82"/>
      <c r="I44" s="38">
        <f>SUM(I3:I41)</f>
        <v>617350.37760000001</v>
      </c>
    </row>
    <row r="45" spans="1:9" x14ac:dyDescent="0.2">
      <c r="A45" s="79"/>
      <c r="B45" s="79"/>
      <c r="C45" s="80" t="s">
        <v>129</v>
      </c>
      <c r="D45" s="81"/>
      <c r="E45" s="81"/>
      <c r="F45" s="81"/>
      <c r="G45" s="81"/>
      <c r="H45" s="82"/>
      <c r="I45" s="38">
        <f>1.242*I44</f>
        <v>766749.16897919995</v>
      </c>
    </row>
  </sheetData>
  <mergeCells count="6">
    <mergeCell ref="A43:B43"/>
    <mergeCell ref="A44:B45"/>
    <mergeCell ref="A1:I1"/>
    <mergeCell ref="C43:H43"/>
    <mergeCell ref="C44:H44"/>
    <mergeCell ref="C45:H45"/>
  </mergeCells>
  <pageMargins left="0.5" right="0.5" top="1" bottom="1" header="0.5" footer="0.5"/>
  <pageSetup paperSize="9" scale="54" orientation="landscape" r:id="rId1"/>
  <headerFooter>
    <oddHeader xml:space="preserve">&amp;L </oddHeader>
    <oddFooter xml:space="preserve">&amp;L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D7D8-6AE2-450E-A1BC-8A866281B5C8}">
  <sheetPr>
    <pageSetUpPr fitToPage="1"/>
  </sheetPr>
  <dimension ref="A1:I45"/>
  <sheetViews>
    <sheetView showOutlineSymbols="0" view="pageLayout" zoomScale="70" zoomScaleNormal="100" zoomScalePageLayoutView="70" workbookViewId="0">
      <selection sqref="A1:I1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7" width="12" bestFit="1" customWidth="1"/>
    <col min="8" max="8" width="15.25" customWidth="1"/>
    <col min="9" max="9" width="17.5" customWidth="1"/>
    <col min="10" max="15" width="12" bestFit="1" customWidth="1"/>
  </cols>
  <sheetData>
    <row r="1" spans="1:9" ht="15" x14ac:dyDescent="0.25">
      <c r="A1" s="65" t="s">
        <v>133</v>
      </c>
      <c r="B1" s="65"/>
      <c r="C1" s="65"/>
      <c r="D1" s="65"/>
      <c r="E1" s="65"/>
      <c r="F1" s="65"/>
      <c r="G1" s="65"/>
      <c r="H1" s="65"/>
      <c r="I1" s="65"/>
    </row>
    <row r="2" spans="1:9" ht="30" x14ac:dyDescent="0.2">
      <c r="A2" s="6" t="s">
        <v>8</v>
      </c>
      <c r="B2" s="6" t="s">
        <v>9</v>
      </c>
      <c r="C2" s="7" t="s">
        <v>10</v>
      </c>
      <c r="D2" s="7" t="s">
        <v>16</v>
      </c>
      <c r="E2" s="7" t="s">
        <v>17</v>
      </c>
      <c r="F2" s="7" t="s">
        <v>18</v>
      </c>
      <c r="G2" s="7" t="s">
        <v>19</v>
      </c>
      <c r="H2" s="30" t="s">
        <v>135</v>
      </c>
      <c r="I2" s="7" t="s">
        <v>136</v>
      </c>
    </row>
    <row r="3" spans="1:9" x14ac:dyDescent="0.2">
      <c r="A3" s="8" t="s">
        <v>23</v>
      </c>
      <c r="B3" s="8" t="s">
        <v>24</v>
      </c>
      <c r="C3" s="33">
        <v>9152.5499999999993</v>
      </c>
      <c r="D3" s="14"/>
      <c r="E3" s="14"/>
      <c r="F3" s="18" t="s">
        <v>25</v>
      </c>
      <c r="G3" s="18" t="s">
        <v>25</v>
      </c>
      <c r="H3" s="31"/>
      <c r="I3" s="59">
        <f t="shared" ref="I3:I15" si="0">H3*C3</f>
        <v>0</v>
      </c>
    </row>
    <row r="4" spans="1:9" ht="26.25" thickBot="1" x14ac:dyDescent="0.25">
      <c r="A4" s="8" t="s">
        <v>26</v>
      </c>
      <c r="B4" s="8" t="s">
        <v>27</v>
      </c>
      <c r="C4" s="33">
        <v>143218</v>
      </c>
      <c r="D4" s="15"/>
      <c r="E4" s="15"/>
      <c r="F4" s="19" t="s">
        <v>140</v>
      </c>
      <c r="G4" s="19" t="s">
        <v>140</v>
      </c>
      <c r="H4" s="31">
        <f>(2*8.3)%</f>
        <v>0.16600000000000001</v>
      </c>
      <c r="I4" s="59">
        <f t="shared" si="0"/>
        <v>23774.188000000002</v>
      </c>
    </row>
    <row r="5" spans="1:9" ht="15" thickTop="1" x14ac:dyDescent="0.2">
      <c r="A5" s="8" t="s">
        <v>29</v>
      </c>
      <c r="B5" s="8" t="s">
        <v>30</v>
      </c>
      <c r="C5" s="33">
        <v>2223</v>
      </c>
      <c r="D5" s="14"/>
      <c r="E5" s="14"/>
      <c r="F5" s="18" t="s">
        <v>25</v>
      </c>
      <c r="G5" s="18" t="s">
        <v>25</v>
      </c>
      <c r="H5" s="31"/>
      <c r="I5" s="59">
        <f t="shared" si="0"/>
        <v>0</v>
      </c>
    </row>
    <row r="6" spans="1:9" x14ac:dyDescent="0.2">
      <c r="A6" s="8" t="s">
        <v>33</v>
      </c>
      <c r="B6" s="8" t="s">
        <v>34</v>
      </c>
      <c r="C6" s="33">
        <v>2474.0500000000002</v>
      </c>
      <c r="D6" s="14"/>
      <c r="E6" s="14"/>
      <c r="F6" s="18" t="s">
        <v>25</v>
      </c>
      <c r="G6" s="18" t="s">
        <v>25</v>
      </c>
      <c r="H6" s="31"/>
      <c r="I6" s="59">
        <f t="shared" si="0"/>
        <v>0</v>
      </c>
    </row>
    <row r="7" spans="1:9" ht="26.25" thickBot="1" x14ac:dyDescent="0.25">
      <c r="A7" s="8" t="s">
        <v>38</v>
      </c>
      <c r="B7" s="8" t="s">
        <v>39</v>
      </c>
      <c r="C7" s="33">
        <v>70604.100000000006</v>
      </c>
      <c r="D7" s="15"/>
      <c r="E7" s="15"/>
      <c r="F7" s="19" t="s">
        <v>173</v>
      </c>
      <c r="G7" s="19" t="s">
        <v>176</v>
      </c>
      <c r="H7" s="31">
        <v>0.19</v>
      </c>
      <c r="I7" s="59">
        <f t="shared" si="0"/>
        <v>13414.779</v>
      </c>
    </row>
    <row r="8" spans="1:9" ht="27" thickTop="1" thickBot="1" x14ac:dyDescent="0.25">
      <c r="A8" s="8" t="s">
        <v>40</v>
      </c>
      <c r="B8" s="8" t="s">
        <v>41</v>
      </c>
      <c r="C8" s="33">
        <v>106457.09</v>
      </c>
      <c r="D8" s="16"/>
      <c r="E8" s="16"/>
      <c r="F8" s="20" t="s">
        <v>183</v>
      </c>
      <c r="G8" s="20" t="s">
        <v>183</v>
      </c>
      <c r="H8" s="31">
        <v>0.1</v>
      </c>
      <c r="I8" s="59">
        <f t="shared" si="0"/>
        <v>10645.709000000001</v>
      </c>
    </row>
    <row r="9" spans="1:9" ht="15.75" thickTop="1" thickBot="1" x14ac:dyDescent="0.25">
      <c r="A9" s="8" t="s">
        <v>42</v>
      </c>
      <c r="B9" s="8" t="s">
        <v>43</v>
      </c>
      <c r="C9" s="33">
        <v>36286.03</v>
      </c>
      <c r="D9" s="15"/>
      <c r="E9" s="15"/>
      <c r="F9" s="18" t="s">
        <v>25</v>
      </c>
      <c r="G9" s="18" t="s">
        <v>25</v>
      </c>
      <c r="H9" s="31"/>
      <c r="I9" s="59">
        <f t="shared" si="0"/>
        <v>0</v>
      </c>
    </row>
    <row r="10" spans="1:9" ht="15.75" thickTop="1" thickBot="1" x14ac:dyDescent="0.25">
      <c r="A10" s="8" t="s">
        <v>49</v>
      </c>
      <c r="B10" s="8" t="s">
        <v>50</v>
      </c>
      <c r="C10" s="33">
        <v>1191233.1100000001</v>
      </c>
      <c r="D10" s="16"/>
      <c r="E10" s="16"/>
      <c r="F10" s="20"/>
      <c r="G10" s="20"/>
      <c r="H10" s="31"/>
      <c r="I10" s="59">
        <f t="shared" si="0"/>
        <v>0</v>
      </c>
    </row>
    <row r="11" spans="1:9" ht="39" thickTop="1" x14ac:dyDescent="0.2">
      <c r="A11" s="9" t="s">
        <v>51</v>
      </c>
      <c r="B11" s="9" t="s">
        <v>52</v>
      </c>
      <c r="C11" s="34">
        <v>2761</v>
      </c>
      <c r="D11" s="17"/>
      <c r="E11" s="17"/>
      <c r="F11" s="21" t="s">
        <v>25</v>
      </c>
      <c r="G11" s="21" t="s">
        <v>25</v>
      </c>
      <c r="H11" s="32"/>
      <c r="I11" s="60">
        <f t="shared" si="0"/>
        <v>0</v>
      </c>
    </row>
    <row r="12" spans="1:9" ht="38.25" x14ac:dyDescent="0.2">
      <c r="A12" s="9" t="s">
        <v>53</v>
      </c>
      <c r="B12" s="9" t="s">
        <v>189</v>
      </c>
      <c r="C12" s="34">
        <v>5908.8</v>
      </c>
      <c r="D12" s="17" t="s">
        <v>25</v>
      </c>
      <c r="E12" s="17" t="s">
        <v>25</v>
      </c>
      <c r="F12" s="21" t="s">
        <v>25</v>
      </c>
      <c r="G12" s="21" t="s">
        <v>25</v>
      </c>
      <c r="H12" s="32"/>
      <c r="I12" s="60">
        <f t="shared" si="0"/>
        <v>0</v>
      </c>
    </row>
    <row r="13" spans="1:9" ht="25.5" x14ac:dyDescent="0.2">
      <c r="A13" s="9" t="s">
        <v>54</v>
      </c>
      <c r="B13" s="9" t="s">
        <v>55</v>
      </c>
      <c r="C13" s="34">
        <v>236732</v>
      </c>
      <c r="D13" s="17" t="s">
        <v>25</v>
      </c>
      <c r="E13" s="17" t="s">
        <v>25</v>
      </c>
      <c r="F13" s="21" t="s">
        <v>25</v>
      </c>
      <c r="G13" s="21" t="s">
        <v>25</v>
      </c>
      <c r="H13" s="32"/>
      <c r="I13" s="60">
        <f t="shared" si="0"/>
        <v>0</v>
      </c>
    </row>
    <row r="14" spans="1:9" ht="26.25" thickBot="1" x14ac:dyDescent="0.25">
      <c r="A14" s="9" t="s">
        <v>56</v>
      </c>
      <c r="B14" s="9" t="s">
        <v>57</v>
      </c>
      <c r="C14" s="34">
        <v>419933</v>
      </c>
      <c r="D14" s="15"/>
      <c r="E14" s="17"/>
      <c r="F14" s="21" t="s">
        <v>25</v>
      </c>
      <c r="G14" s="21" t="s">
        <v>25</v>
      </c>
      <c r="H14" s="32"/>
      <c r="I14" s="60">
        <f t="shared" si="0"/>
        <v>0</v>
      </c>
    </row>
    <row r="15" spans="1:9" ht="15.75" thickTop="1" thickBot="1" x14ac:dyDescent="0.25">
      <c r="A15" s="9" t="s">
        <v>58</v>
      </c>
      <c r="B15" s="9" t="s">
        <v>59</v>
      </c>
      <c r="C15" s="34">
        <v>3958</v>
      </c>
      <c r="D15" s="17"/>
      <c r="E15" s="15"/>
      <c r="F15" s="21" t="s">
        <v>25</v>
      </c>
      <c r="G15" s="21" t="s">
        <v>25</v>
      </c>
      <c r="H15" s="32"/>
      <c r="I15" s="60">
        <f t="shared" si="0"/>
        <v>0</v>
      </c>
    </row>
    <row r="16" spans="1:9" ht="15.75" thickTop="1" thickBot="1" x14ac:dyDescent="0.25">
      <c r="A16" s="9" t="s">
        <v>60</v>
      </c>
      <c r="B16" s="9" t="s">
        <v>199</v>
      </c>
      <c r="C16" s="34">
        <v>94198.31</v>
      </c>
      <c r="D16" s="15" t="s">
        <v>25</v>
      </c>
      <c r="E16" s="15" t="s">
        <v>25</v>
      </c>
      <c r="F16" s="21" t="s">
        <v>25</v>
      </c>
      <c r="G16" s="21" t="s">
        <v>25</v>
      </c>
      <c r="H16" s="32"/>
      <c r="I16" s="60">
        <f t="shared" ref="I16:I41" si="1">H16*C16</f>
        <v>0</v>
      </c>
    </row>
    <row r="17" spans="1:9" ht="27" thickTop="1" thickBot="1" x14ac:dyDescent="0.25">
      <c r="A17" s="9" t="s">
        <v>61</v>
      </c>
      <c r="B17" s="9" t="s">
        <v>62</v>
      </c>
      <c r="C17" s="34">
        <v>173937</v>
      </c>
      <c r="D17" s="19" t="s">
        <v>204</v>
      </c>
      <c r="E17" s="19" t="s">
        <v>205</v>
      </c>
      <c r="F17" s="19" t="s">
        <v>204</v>
      </c>
      <c r="G17" s="21" t="s">
        <v>25</v>
      </c>
      <c r="H17" s="32">
        <v>1</v>
      </c>
      <c r="I17" s="60">
        <f t="shared" si="1"/>
        <v>173937</v>
      </c>
    </row>
    <row r="18" spans="1:9" ht="39.75" thickTop="1" thickBot="1" x14ac:dyDescent="0.25">
      <c r="A18" s="9" t="s">
        <v>63</v>
      </c>
      <c r="B18" s="9" t="s">
        <v>64</v>
      </c>
      <c r="C18" s="62">
        <v>192819</v>
      </c>
      <c r="D18" s="15" t="s">
        <v>25</v>
      </c>
      <c r="E18" s="19" t="s">
        <v>207</v>
      </c>
      <c r="F18" s="19" t="s">
        <v>208</v>
      </c>
      <c r="G18" s="19" t="s">
        <v>207</v>
      </c>
      <c r="H18" s="32">
        <v>1</v>
      </c>
      <c r="I18" s="60">
        <f t="shared" si="1"/>
        <v>192819</v>
      </c>
    </row>
    <row r="19" spans="1:9" ht="27" thickTop="1" thickBot="1" x14ac:dyDescent="0.25">
      <c r="A19" s="9" t="s">
        <v>65</v>
      </c>
      <c r="B19" s="9" t="s">
        <v>66</v>
      </c>
      <c r="C19" s="62">
        <v>51833</v>
      </c>
      <c r="D19" s="17" t="s">
        <v>25</v>
      </c>
      <c r="E19" s="19" t="s">
        <v>210</v>
      </c>
      <c r="F19" s="19" t="s">
        <v>211</v>
      </c>
      <c r="G19" s="21" t="s">
        <v>25</v>
      </c>
      <c r="H19" s="32">
        <v>1</v>
      </c>
      <c r="I19" s="60">
        <f t="shared" si="1"/>
        <v>51833</v>
      </c>
    </row>
    <row r="20" spans="1:9" ht="27" thickTop="1" thickBot="1" x14ac:dyDescent="0.25">
      <c r="A20" s="9" t="s">
        <v>67</v>
      </c>
      <c r="B20" s="9" t="s">
        <v>68</v>
      </c>
      <c r="C20" s="62">
        <v>9153</v>
      </c>
      <c r="D20" s="17" t="s">
        <v>25</v>
      </c>
      <c r="E20" s="17" t="s">
        <v>25</v>
      </c>
      <c r="F20" s="21" t="s">
        <v>25</v>
      </c>
      <c r="G20" s="19" t="s">
        <v>212</v>
      </c>
      <c r="H20" s="32">
        <v>1</v>
      </c>
      <c r="I20" s="60">
        <f t="shared" si="1"/>
        <v>9153</v>
      </c>
    </row>
    <row r="21" spans="1:9" ht="15" thickTop="1" x14ac:dyDescent="0.2">
      <c r="A21" s="8" t="s">
        <v>69</v>
      </c>
      <c r="B21" s="8" t="s">
        <v>70</v>
      </c>
      <c r="C21" s="63">
        <v>21449.01</v>
      </c>
      <c r="D21" s="14" t="s">
        <v>25</v>
      </c>
      <c r="E21" s="14" t="s">
        <v>25</v>
      </c>
      <c r="F21" s="18" t="s">
        <v>25</v>
      </c>
      <c r="G21" s="18" t="s">
        <v>25</v>
      </c>
      <c r="H21" s="31"/>
      <c r="I21" s="59">
        <f t="shared" si="1"/>
        <v>0</v>
      </c>
    </row>
    <row r="22" spans="1:9" ht="15" thickBot="1" x14ac:dyDescent="0.25">
      <c r="A22" s="8" t="s">
        <v>74</v>
      </c>
      <c r="B22" s="8" t="s">
        <v>75</v>
      </c>
      <c r="C22" s="63">
        <v>40441.9</v>
      </c>
      <c r="D22" s="14" t="s">
        <v>25</v>
      </c>
      <c r="E22" s="14" t="s">
        <v>25</v>
      </c>
      <c r="F22" s="42"/>
      <c r="G22" s="42"/>
      <c r="H22" s="31"/>
      <c r="I22" s="59">
        <f t="shared" si="1"/>
        <v>0</v>
      </c>
    </row>
    <row r="23" spans="1:9" ht="15.75" thickTop="1" thickBot="1" x14ac:dyDescent="0.25">
      <c r="A23" s="8" t="s">
        <v>78</v>
      </c>
      <c r="B23" s="8" t="s">
        <v>79</v>
      </c>
      <c r="C23" s="63">
        <v>120550.05</v>
      </c>
      <c r="D23" s="16"/>
      <c r="E23" s="16"/>
      <c r="F23" s="20"/>
      <c r="G23" s="20"/>
      <c r="H23" s="31"/>
      <c r="I23" s="59">
        <f t="shared" si="1"/>
        <v>0</v>
      </c>
    </row>
    <row r="24" spans="1:9" ht="27" thickTop="1" thickBot="1" x14ac:dyDescent="0.25">
      <c r="A24" s="8" t="s">
        <v>142</v>
      </c>
      <c r="B24" s="8" t="s">
        <v>143</v>
      </c>
      <c r="C24" s="63">
        <v>33363.120000000003</v>
      </c>
      <c r="D24" s="19" t="s">
        <v>230</v>
      </c>
      <c r="E24" s="19" t="s">
        <v>230</v>
      </c>
      <c r="F24" s="19" t="s">
        <v>231</v>
      </c>
      <c r="G24" s="18" t="s">
        <v>25</v>
      </c>
      <c r="H24" s="31">
        <v>1</v>
      </c>
      <c r="I24" s="59">
        <f t="shared" si="1"/>
        <v>33363.120000000003</v>
      </c>
    </row>
    <row r="25" spans="1:9" ht="27" thickTop="1" thickBot="1" x14ac:dyDescent="0.25">
      <c r="A25" s="8" t="s">
        <v>144</v>
      </c>
      <c r="B25" s="8" t="s">
        <v>145</v>
      </c>
      <c r="C25" s="63">
        <v>6631.22</v>
      </c>
      <c r="D25" s="14" t="s">
        <v>25</v>
      </c>
      <c r="E25" s="14"/>
      <c r="F25" s="19" t="s">
        <v>215</v>
      </c>
      <c r="G25" s="18" t="s">
        <v>25</v>
      </c>
      <c r="H25" s="31">
        <v>1</v>
      </c>
      <c r="I25" s="59">
        <f t="shared" si="1"/>
        <v>6631.22</v>
      </c>
    </row>
    <row r="26" spans="1:9" ht="27" thickTop="1" thickBot="1" x14ac:dyDescent="0.25">
      <c r="A26" s="8" t="s">
        <v>146</v>
      </c>
      <c r="B26" s="8" t="s">
        <v>147</v>
      </c>
      <c r="C26" s="63">
        <v>6283.01</v>
      </c>
      <c r="D26" s="14" t="s">
        <v>25</v>
      </c>
      <c r="E26" s="14" t="s">
        <v>25</v>
      </c>
      <c r="F26" s="19" t="s">
        <v>217</v>
      </c>
      <c r="G26" s="19" t="s">
        <v>217</v>
      </c>
      <c r="H26" s="31">
        <v>1</v>
      </c>
      <c r="I26" s="59">
        <f t="shared" si="1"/>
        <v>6283.01</v>
      </c>
    </row>
    <row r="27" spans="1:9" ht="27" thickTop="1" thickBot="1" x14ac:dyDescent="0.25">
      <c r="A27" s="8" t="s">
        <v>148</v>
      </c>
      <c r="B27" s="8" t="s">
        <v>149</v>
      </c>
      <c r="C27" s="63">
        <v>53831.54</v>
      </c>
      <c r="D27" s="14" t="s">
        <v>25</v>
      </c>
      <c r="E27" s="14" t="s">
        <v>25</v>
      </c>
      <c r="F27" s="19" t="s">
        <v>219</v>
      </c>
      <c r="G27" s="19" t="s">
        <v>219</v>
      </c>
      <c r="H27" s="31">
        <v>1</v>
      </c>
      <c r="I27" s="59">
        <f t="shared" si="1"/>
        <v>53831.54</v>
      </c>
    </row>
    <row r="28" spans="1:9" ht="15" thickTop="1" x14ac:dyDescent="0.2">
      <c r="A28" s="8" t="s">
        <v>150</v>
      </c>
      <c r="B28" s="8" t="s">
        <v>151</v>
      </c>
      <c r="C28" s="63">
        <v>20441.16</v>
      </c>
      <c r="D28" s="14" t="s">
        <v>25</v>
      </c>
      <c r="E28" s="14" t="s">
        <v>25</v>
      </c>
      <c r="F28" s="18" t="s">
        <v>25</v>
      </c>
      <c r="G28" s="18" t="s">
        <v>25</v>
      </c>
      <c r="H28" s="31"/>
      <c r="I28" s="59">
        <f t="shared" si="1"/>
        <v>0</v>
      </c>
    </row>
    <row r="29" spans="1:9" ht="15" thickBot="1" x14ac:dyDescent="0.25">
      <c r="A29" s="8" t="s">
        <v>80</v>
      </c>
      <c r="B29" s="8" t="s">
        <v>81</v>
      </c>
      <c r="C29" s="63">
        <v>153600.39000000001</v>
      </c>
      <c r="D29" s="16"/>
      <c r="E29" s="16"/>
      <c r="F29" s="20"/>
      <c r="G29" s="20"/>
      <c r="H29" s="31"/>
      <c r="I29" s="59">
        <f t="shared" si="1"/>
        <v>0</v>
      </c>
    </row>
    <row r="30" spans="1:9" ht="15.75" thickTop="1" thickBot="1" x14ac:dyDescent="0.25">
      <c r="A30" s="8" t="s">
        <v>154</v>
      </c>
      <c r="B30" s="8" t="s">
        <v>155</v>
      </c>
      <c r="C30" s="63">
        <v>16948.55</v>
      </c>
      <c r="D30" s="14" t="s">
        <v>25</v>
      </c>
      <c r="E30" s="14" t="s">
        <v>25</v>
      </c>
      <c r="F30" s="27"/>
      <c r="G30" s="27"/>
      <c r="H30" s="31"/>
      <c r="I30" s="59">
        <f t="shared" si="1"/>
        <v>0</v>
      </c>
    </row>
    <row r="31" spans="1:9" ht="27" thickTop="1" thickBot="1" x14ac:dyDescent="0.25">
      <c r="A31" s="8" t="s">
        <v>156</v>
      </c>
      <c r="B31" s="8" t="s">
        <v>157</v>
      </c>
      <c r="C31" s="63">
        <v>32854.629999999997</v>
      </c>
      <c r="D31" s="19" t="s">
        <v>234</v>
      </c>
      <c r="E31" s="19" t="s">
        <v>234</v>
      </c>
      <c r="F31" s="19" t="s">
        <v>235</v>
      </c>
      <c r="G31" s="18" t="s">
        <v>25</v>
      </c>
      <c r="H31" s="31">
        <v>1</v>
      </c>
      <c r="I31" s="59">
        <f t="shared" si="1"/>
        <v>32854.629999999997</v>
      </c>
    </row>
    <row r="32" spans="1:9" ht="27" thickTop="1" thickBot="1" x14ac:dyDescent="0.25">
      <c r="A32" s="8" t="s">
        <v>159</v>
      </c>
      <c r="B32" s="8" t="s">
        <v>160</v>
      </c>
      <c r="C32" s="33">
        <v>4151.97</v>
      </c>
      <c r="D32" s="19" t="s">
        <v>162</v>
      </c>
      <c r="E32" s="19" t="s">
        <v>163</v>
      </c>
      <c r="F32" s="19" t="s">
        <v>163</v>
      </c>
      <c r="G32" s="18" t="s">
        <v>25</v>
      </c>
      <c r="H32" s="31">
        <v>1</v>
      </c>
      <c r="I32" s="59">
        <f t="shared" si="1"/>
        <v>4151.97</v>
      </c>
    </row>
    <row r="33" spans="1:9" ht="15.75" thickTop="1" thickBot="1" x14ac:dyDescent="0.25">
      <c r="A33" s="8" t="s">
        <v>164</v>
      </c>
      <c r="B33" s="8" t="s">
        <v>165</v>
      </c>
      <c r="C33" s="63">
        <v>99645.24</v>
      </c>
      <c r="D33" s="27"/>
      <c r="E33" s="27"/>
      <c r="F33" s="19" t="s">
        <v>25</v>
      </c>
      <c r="G33" s="19" t="s">
        <v>25</v>
      </c>
      <c r="H33" s="64"/>
      <c r="I33" s="59">
        <f t="shared" si="1"/>
        <v>0</v>
      </c>
    </row>
    <row r="34" spans="1:9" ht="15.75" thickTop="1" thickBot="1" x14ac:dyDescent="0.25">
      <c r="A34" s="8" t="s">
        <v>82</v>
      </c>
      <c r="B34" s="8" t="s">
        <v>83</v>
      </c>
      <c r="C34" s="63">
        <v>14539.01</v>
      </c>
      <c r="D34" s="14" t="s">
        <v>25</v>
      </c>
      <c r="E34" s="14"/>
      <c r="F34" s="18"/>
      <c r="G34" s="27"/>
      <c r="H34" s="64"/>
      <c r="I34" s="59">
        <f t="shared" si="1"/>
        <v>0</v>
      </c>
    </row>
    <row r="35" spans="1:9" ht="15.75" thickTop="1" thickBot="1" x14ac:dyDescent="0.25">
      <c r="A35" s="8" t="s">
        <v>86</v>
      </c>
      <c r="B35" s="8" t="s">
        <v>87</v>
      </c>
      <c r="C35" s="63">
        <v>2212.7399999999998</v>
      </c>
      <c r="D35" s="14" t="s">
        <v>25</v>
      </c>
      <c r="E35" s="19"/>
      <c r="F35" s="19"/>
      <c r="G35" s="19"/>
      <c r="H35" s="64"/>
      <c r="I35" s="59">
        <f t="shared" si="1"/>
        <v>0</v>
      </c>
    </row>
    <row r="36" spans="1:9" ht="15.75" thickTop="1" thickBot="1" x14ac:dyDescent="0.25">
      <c r="A36" s="8" t="s">
        <v>88</v>
      </c>
      <c r="B36" s="8" t="s">
        <v>89</v>
      </c>
      <c r="C36" s="63">
        <v>67197.179999999993</v>
      </c>
      <c r="D36" s="14" t="s">
        <v>25</v>
      </c>
      <c r="E36" s="27"/>
      <c r="F36" s="27"/>
      <c r="G36" s="27"/>
      <c r="H36" s="64"/>
      <c r="I36" s="59">
        <f t="shared" si="1"/>
        <v>0</v>
      </c>
    </row>
    <row r="37" spans="1:9" ht="15.75" thickTop="1" thickBot="1" x14ac:dyDescent="0.25">
      <c r="A37" s="8" t="s">
        <v>94</v>
      </c>
      <c r="B37" s="8" t="s">
        <v>95</v>
      </c>
      <c r="C37" s="63">
        <v>46363.03</v>
      </c>
      <c r="D37" s="14" t="s">
        <v>25</v>
      </c>
      <c r="E37" s="42"/>
      <c r="F37" s="42"/>
      <c r="G37" s="42"/>
      <c r="H37" s="64"/>
      <c r="I37" s="59">
        <f t="shared" si="1"/>
        <v>0</v>
      </c>
    </row>
    <row r="38" spans="1:9" ht="15.75" thickTop="1" thickBot="1" x14ac:dyDescent="0.25">
      <c r="A38" s="8" t="s">
        <v>101</v>
      </c>
      <c r="B38" s="8" t="s">
        <v>102</v>
      </c>
      <c r="C38" s="63">
        <v>127561.29</v>
      </c>
      <c r="D38" s="14" t="s">
        <v>25</v>
      </c>
      <c r="E38" s="27"/>
      <c r="F38" s="27"/>
      <c r="G38" s="27"/>
      <c r="H38" s="64"/>
      <c r="I38" s="59">
        <f t="shared" si="1"/>
        <v>0</v>
      </c>
    </row>
    <row r="39" spans="1:9" ht="15.75" thickTop="1" thickBot="1" x14ac:dyDescent="0.25">
      <c r="A39" s="8" t="s">
        <v>109</v>
      </c>
      <c r="B39" s="8" t="s">
        <v>110</v>
      </c>
      <c r="C39" s="63">
        <v>41850.93</v>
      </c>
      <c r="D39" s="14" t="s">
        <v>25</v>
      </c>
      <c r="E39" s="27"/>
      <c r="F39" s="27"/>
      <c r="G39" s="27"/>
      <c r="H39" s="64"/>
      <c r="I39" s="59">
        <f t="shared" si="1"/>
        <v>0</v>
      </c>
    </row>
    <row r="40" spans="1:9" ht="15.75" thickTop="1" thickBot="1" x14ac:dyDescent="0.25">
      <c r="A40" s="8" t="s">
        <v>115</v>
      </c>
      <c r="B40" s="8" t="s">
        <v>116</v>
      </c>
      <c r="C40" s="63">
        <v>15877.5</v>
      </c>
      <c r="D40" s="14" t="s">
        <v>25</v>
      </c>
      <c r="E40" s="14"/>
      <c r="F40" s="27"/>
      <c r="G40" s="27"/>
      <c r="H40" s="64"/>
      <c r="I40" s="59">
        <f t="shared" si="1"/>
        <v>0</v>
      </c>
    </row>
    <row r="41" spans="1:9" ht="15" thickTop="1" x14ac:dyDescent="0.2">
      <c r="A41" s="8" t="s">
        <v>120</v>
      </c>
      <c r="B41" s="8" t="s">
        <v>121</v>
      </c>
      <c r="C41" s="63">
        <v>6785.35</v>
      </c>
      <c r="D41" s="14" t="s">
        <v>25</v>
      </c>
      <c r="E41" s="14" t="s">
        <v>25</v>
      </c>
      <c r="F41" s="18" t="s">
        <v>25</v>
      </c>
      <c r="G41" s="18" t="s">
        <v>25</v>
      </c>
      <c r="H41" s="64"/>
      <c r="I41" s="59">
        <f t="shared" si="1"/>
        <v>0</v>
      </c>
    </row>
    <row r="43" spans="1:9" ht="14.25" customHeight="1" x14ac:dyDescent="0.2">
      <c r="A43" s="78" t="s">
        <v>137</v>
      </c>
      <c r="B43" s="78"/>
      <c r="C43" s="78"/>
      <c r="D43" s="80" t="s">
        <v>126</v>
      </c>
      <c r="E43" s="81"/>
      <c r="F43" s="81"/>
      <c r="G43" s="81"/>
      <c r="H43" s="82"/>
      <c r="I43" s="37">
        <f>I44/TRUNC(SUM(C3:C41),2)</f>
        <v>0.1662457845898232</v>
      </c>
    </row>
    <row r="44" spans="1:9" x14ac:dyDescent="0.2">
      <c r="A44" s="79" t="s">
        <v>237</v>
      </c>
      <c r="B44" s="79"/>
      <c r="C44" s="79"/>
      <c r="D44" s="80" t="s">
        <v>127</v>
      </c>
      <c r="E44" s="81"/>
      <c r="F44" s="81"/>
      <c r="G44" s="81"/>
      <c r="H44" s="82"/>
      <c r="I44" s="38">
        <f>SUM(I3:I41)</f>
        <v>612692.16599999997</v>
      </c>
    </row>
    <row r="45" spans="1:9" ht="14.25" customHeight="1" x14ac:dyDescent="0.2">
      <c r="A45" s="79"/>
      <c r="B45" s="79"/>
      <c r="C45" s="79"/>
      <c r="D45" s="80" t="s">
        <v>129</v>
      </c>
      <c r="E45" s="81"/>
      <c r="F45" s="81"/>
      <c r="G45" s="81"/>
      <c r="H45" s="82"/>
      <c r="I45" s="38">
        <f>TRUNC(1.242*I44,2)</f>
        <v>760963.67</v>
      </c>
    </row>
  </sheetData>
  <mergeCells count="6">
    <mergeCell ref="A1:I1"/>
    <mergeCell ref="D43:H43"/>
    <mergeCell ref="A43:C43"/>
    <mergeCell ref="A44:C45"/>
    <mergeCell ref="D44:H44"/>
    <mergeCell ref="D45:H45"/>
  </mergeCells>
  <pageMargins left="0.5" right="0.5" top="1" bottom="1" header="0.5" footer="0.5"/>
  <pageSetup paperSize="9" scale="50" orientation="landscape" r:id="rId1"/>
  <headerFooter>
    <oddHeader xml:space="preserve">&amp;L </oddHeader>
    <oddFooter xml:space="preserve">&amp;L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7337-FE2C-4D9B-B85C-9F992F68EC89}">
  <sheetPr>
    <pageSetUpPr fitToPage="1"/>
  </sheetPr>
  <dimension ref="A1:K45"/>
  <sheetViews>
    <sheetView showOutlineSymbols="0" view="pageLayout" zoomScale="70" zoomScaleNormal="100" zoomScalePageLayoutView="70" workbookViewId="0">
      <selection activeCell="E94" sqref="E94"/>
    </sheetView>
  </sheetViews>
  <sheetFormatPr defaultRowHeight="14.25" x14ac:dyDescent="0.2"/>
  <cols>
    <col min="1" max="1" width="7.875" customWidth="1"/>
    <col min="2" max="2" width="60" bestFit="1" customWidth="1"/>
    <col min="3" max="3" width="20" bestFit="1" customWidth="1"/>
    <col min="4" max="5" width="20" customWidth="1"/>
    <col min="6" max="9" width="12" bestFit="1" customWidth="1"/>
    <col min="10" max="10" width="15.25" customWidth="1"/>
    <col min="11" max="11" width="18.625" customWidth="1"/>
    <col min="12" max="14" width="12" bestFit="1" customWidth="1"/>
  </cols>
  <sheetData>
    <row r="1" spans="1:11" ht="15" customHeight="1" x14ac:dyDescent="0.25">
      <c r="A1" s="65" t="s">
        <v>138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0" x14ac:dyDescent="0.2">
      <c r="A2" s="6" t="s">
        <v>8</v>
      </c>
      <c r="B2" s="6" t="s">
        <v>9</v>
      </c>
      <c r="C2" s="7" t="s">
        <v>10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30" t="s">
        <v>135</v>
      </c>
      <c r="K2" s="7" t="s">
        <v>136</v>
      </c>
    </row>
    <row r="3" spans="1:11" x14ac:dyDescent="0.2">
      <c r="A3" s="8" t="s">
        <v>23</v>
      </c>
      <c r="B3" s="8" t="s">
        <v>24</v>
      </c>
      <c r="C3" s="33">
        <v>9152.5499999999993</v>
      </c>
      <c r="D3" s="14"/>
      <c r="E3" s="14"/>
      <c r="F3" s="18"/>
      <c r="G3" s="18"/>
      <c r="H3" s="26" t="s">
        <v>25</v>
      </c>
      <c r="I3" s="26" t="s">
        <v>25</v>
      </c>
      <c r="J3" s="31"/>
      <c r="K3" s="57">
        <f>J3*C3</f>
        <v>0</v>
      </c>
    </row>
    <row r="4" spans="1:11" ht="26.25" thickBot="1" x14ac:dyDescent="0.25">
      <c r="A4" s="8" t="s">
        <v>26</v>
      </c>
      <c r="B4" s="8" t="s">
        <v>27</v>
      </c>
      <c r="C4" s="33">
        <v>143218</v>
      </c>
      <c r="D4" s="15"/>
      <c r="E4" s="15"/>
      <c r="F4" s="19"/>
      <c r="G4" s="19"/>
      <c r="H4" s="27" t="s">
        <v>140</v>
      </c>
      <c r="I4" s="27" t="s">
        <v>140</v>
      </c>
      <c r="J4" s="31">
        <f>(2*8.3)%</f>
        <v>0.16600000000000001</v>
      </c>
      <c r="K4" s="57">
        <f t="shared" ref="K4:K8" si="0">J4*C4</f>
        <v>23774.188000000002</v>
      </c>
    </row>
    <row r="5" spans="1:11" ht="15" thickTop="1" x14ac:dyDescent="0.2">
      <c r="A5" s="8" t="s">
        <v>29</v>
      </c>
      <c r="B5" s="8" t="s">
        <v>30</v>
      </c>
      <c r="C5" s="33">
        <v>2223</v>
      </c>
      <c r="D5" s="14"/>
      <c r="E5" s="14"/>
      <c r="F5" s="18"/>
      <c r="G5" s="18"/>
      <c r="H5" s="26" t="s">
        <v>25</v>
      </c>
      <c r="I5" s="26" t="s">
        <v>25</v>
      </c>
      <c r="J5" s="31"/>
      <c r="K5" s="57">
        <f t="shared" si="0"/>
        <v>0</v>
      </c>
    </row>
    <row r="6" spans="1:11" x14ac:dyDescent="0.2">
      <c r="A6" s="8" t="s">
        <v>33</v>
      </c>
      <c r="B6" s="8" t="s">
        <v>34</v>
      </c>
      <c r="C6" s="33">
        <v>2474.0500000000002</v>
      </c>
      <c r="D6" s="14"/>
      <c r="E6" s="14"/>
      <c r="F6" s="18"/>
      <c r="G6" s="18"/>
      <c r="H6" s="26" t="s">
        <v>25</v>
      </c>
      <c r="I6" s="26" t="s">
        <v>25</v>
      </c>
      <c r="J6" s="31"/>
      <c r="K6" s="57">
        <f t="shared" si="0"/>
        <v>0</v>
      </c>
    </row>
    <row r="7" spans="1:11" ht="26.25" thickBot="1" x14ac:dyDescent="0.25">
      <c r="A7" s="8" t="s">
        <v>38</v>
      </c>
      <c r="B7" s="8" t="s">
        <v>39</v>
      </c>
      <c r="C7" s="33">
        <v>70604.100000000006</v>
      </c>
      <c r="D7" s="15"/>
      <c r="E7" s="15"/>
      <c r="F7" s="19"/>
      <c r="G7" s="19"/>
      <c r="H7" s="27" t="s">
        <v>172</v>
      </c>
      <c r="I7" s="27" t="s">
        <v>172</v>
      </c>
      <c r="J7" s="31">
        <v>0.14000000000000001</v>
      </c>
      <c r="K7" s="57">
        <f t="shared" si="0"/>
        <v>9884.5740000000023</v>
      </c>
    </row>
    <row r="8" spans="1:11" ht="27" thickTop="1" thickBot="1" x14ac:dyDescent="0.25">
      <c r="A8" s="8" t="s">
        <v>40</v>
      </c>
      <c r="B8" s="8" t="s">
        <v>41</v>
      </c>
      <c r="C8" s="33">
        <v>106457.09</v>
      </c>
      <c r="D8" s="16"/>
      <c r="E8" s="16"/>
      <c r="F8" s="20"/>
      <c r="G8" s="20"/>
      <c r="H8" s="28" t="s">
        <v>183</v>
      </c>
      <c r="I8" s="28" t="s">
        <v>183</v>
      </c>
      <c r="J8" s="31">
        <v>0.1</v>
      </c>
      <c r="K8" s="57">
        <f t="shared" si="0"/>
        <v>10645.709000000001</v>
      </c>
    </row>
    <row r="9" spans="1:11" ht="15.75" thickTop="1" thickBot="1" x14ac:dyDescent="0.25">
      <c r="A9" s="8" t="s">
        <v>42</v>
      </c>
      <c r="B9" s="8" t="s">
        <v>43</v>
      </c>
      <c r="C9" s="33">
        <v>36286.03</v>
      </c>
      <c r="D9" s="15"/>
      <c r="E9" s="15"/>
      <c r="F9" s="18"/>
      <c r="G9" s="18"/>
      <c r="H9" s="26" t="s">
        <v>25</v>
      </c>
      <c r="I9" s="26" t="s">
        <v>25</v>
      </c>
      <c r="J9" s="31"/>
      <c r="K9" s="57">
        <f t="shared" ref="K9" si="1">J9*C9</f>
        <v>0</v>
      </c>
    </row>
    <row r="10" spans="1:11" ht="15.75" thickTop="1" thickBot="1" x14ac:dyDescent="0.25">
      <c r="A10" s="8" t="s">
        <v>49</v>
      </c>
      <c r="B10" s="8" t="s">
        <v>50</v>
      </c>
      <c r="C10" s="33">
        <v>1191233.1100000001</v>
      </c>
      <c r="D10" s="16"/>
      <c r="E10" s="16"/>
      <c r="F10" s="20"/>
      <c r="G10" s="20"/>
      <c r="H10" s="26" t="s">
        <v>25</v>
      </c>
      <c r="I10" s="26" t="s">
        <v>25</v>
      </c>
      <c r="J10" s="31"/>
      <c r="K10" s="57"/>
    </row>
    <row r="11" spans="1:11" ht="39" thickTop="1" x14ac:dyDescent="0.2">
      <c r="A11" s="9" t="s">
        <v>51</v>
      </c>
      <c r="B11" s="9" t="s">
        <v>52</v>
      </c>
      <c r="C11" s="34">
        <v>2761</v>
      </c>
      <c r="D11" s="17"/>
      <c r="E11" s="17"/>
      <c r="F11" s="21"/>
      <c r="G11" s="21"/>
      <c r="H11" s="29" t="s">
        <v>25</v>
      </c>
      <c r="I11" s="29" t="s">
        <v>25</v>
      </c>
      <c r="J11" s="32"/>
      <c r="K11" s="58">
        <f t="shared" ref="K11:K20" si="2">TRUNC(J11*C11,2)</f>
        <v>0</v>
      </c>
    </row>
    <row r="12" spans="1:11" ht="38.25" x14ac:dyDescent="0.2">
      <c r="A12" s="9" t="s">
        <v>53</v>
      </c>
      <c r="B12" s="9" t="s">
        <v>189</v>
      </c>
      <c r="C12" s="34">
        <v>5908.8</v>
      </c>
      <c r="D12" s="17"/>
      <c r="E12" s="17"/>
      <c r="F12" s="21"/>
      <c r="G12" s="21"/>
      <c r="H12" s="29" t="s">
        <v>25</v>
      </c>
      <c r="I12" s="29" t="s">
        <v>25</v>
      </c>
      <c r="J12" s="32"/>
      <c r="K12" s="58">
        <f t="shared" si="2"/>
        <v>0</v>
      </c>
    </row>
    <row r="13" spans="1:11" ht="25.5" x14ac:dyDescent="0.2">
      <c r="A13" s="9" t="s">
        <v>54</v>
      </c>
      <c r="B13" s="9" t="s">
        <v>55</v>
      </c>
      <c r="C13" s="34">
        <v>236732</v>
      </c>
      <c r="D13" s="17"/>
      <c r="E13" s="17"/>
      <c r="F13" s="21"/>
      <c r="G13" s="21"/>
      <c r="H13" s="29" t="s">
        <v>25</v>
      </c>
      <c r="I13" s="29" t="s">
        <v>25</v>
      </c>
      <c r="J13" s="32"/>
      <c r="K13" s="58">
        <f t="shared" si="2"/>
        <v>0</v>
      </c>
    </row>
    <row r="14" spans="1:11" ht="26.25" thickBot="1" x14ac:dyDescent="0.25">
      <c r="A14" s="9" t="s">
        <v>56</v>
      </c>
      <c r="B14" s="9" t="s">
        <v>57</v>
      </c>
      <c r="C14" s="34">
        <v>419933</v>
      </c>
      <c r="D14" s="15"/>
      <c r="E14" s="17"/>
      <c r="F14" s="21"/>
      <c r="G14" s="21"/>
      <c r="H14" s="29" t="s">
        <v>25</v>
      </c>
      <c r="I14" s="29" t="s">
        <v>25</v>
      </c>
      <c r="J14" s="32"/>
      <c r="K14" s="58">
        <f t="shared" si="2"/>
        <v>0</v>
      </c>
    </row>
    <row r="15" spans="1:11" ht="15.75" thickTop="1" thickBot="1" x14ac:dyDescent="0.25">
      <c r="A15" s="9" t="s">
        <v>58</v>
      </c>
      <c r="B15" s="9" t="s">
        <v>59</v>
      </c>
      <c r="C15" s="34">
        <v>3958</v>
      </c>
      <c r="D15" s="17"/>
      <c r="E15" s="15"/>
      <c r="F15" s="21"/>
      <c r="G15" s="21"/>
      <c r="H15" s="29" t="s">
        <v>25</v>
      </c>
      <c r="I15" s="29" t="s">
        <v>25</v>
      </c>
      <c r="J15" s="32"/>
      <c r="K15" s="58">
        <f t="shared" si="2"/>
        <v>0</v>
      </c>
    </row>
    <row r="16" spans="1:11" ht="15.75" thickTop="1" thickBot="1" x14ac:dyDescent="0.25">
      <c r="A16" s="9" t="s">
        <v>60</v>
      </c>
      <c r="B16" s="9" t="s">
        <v>199</v>
      </c>
      <c r="C16" s="34">
        <v>94198.31</v>
      </c>
      <c r="D16" s="15"/>
      <c r="E16" s="15"/>
      <c r="F16" s="21"/>
      <c r="G16" s="21"/>
      <c r="H16" s="29" t="s">
        <v>25</v>
      </c>
      <c r="I16" s="29" t="s">
        <v>25</v>
      </c>
      <c r="J16" s="32"/>
      <c r="K16" s="58">
        <f t="shared" si="2"/>
        <v>0</v>
      </c>
    </row>
    <row r="17" spans="1:11" ht="15.75" thickTop="1" thickBot="1" x14ac:dyDescent="0.25">
      <c r="A17" s="9" t="s">
        <v>61</v>
      </c>
      <c r="B17" s="9" t="s">
        <v>62</v>
      </c>
      <c r="C17" s="34">
        <v>173937</v>
      </c>
      <c r="D17" s="19"/>
      <c r="E17" s="19"/>
      <c r="F17" s="19"/>
      <c r="G17" s="21"/>
      <c r="H17" s="29" t="s">
        <v>25</v>
      </c>
      <c r="I17" s="29" t="s">
        <v>25</v>
      </c>
      <c r="J17" s="32"/>
      <c r="K17" s="58">
        <f t="shared" si="2"/>
        <v>0</v>
      </c>
    </row>
    <row r="18" spans="1:11" ht="39.75" thickTop="1" thickBot="1" x14ac:dyDescent="0.25">
      <c r="A18" s="9" t="s">
        <v>63</v>
      </c>
      <c r="B18" s="9" t="s">
        <v>64</v>
      </c>
      <c r="C18" s="34">
        <v>192819</v>
      </c>
      <c r="D18" s="15"/>
      <c r="E18" s="19"/>
      <c r="F18" s="19"/>
      <c r="G18" s="19"/>
      <c r="H18" s="29" t="s">
        <v>25</v>
      </c>
      <c r="I18" s="29" t="s">
        <v>25</v>
      </c>
      <c r="J18" s="32"/>
      <c r="K18" s="58">
        <f t="shared" si="2"/>
        <v>0</v>
      </c>
    </row>
    <row r="19" spans="1:11" ht="27" thickTop="1" thickBot="1" x14ac:dyDescent="0.25">
      <c r="A19" s="9" t="s">
        <v>65</v>
      </c>
      <c r="B19" s="9" t="s">
        <v>66</v>
      </c>
      <c r="C19" s="34">
        <v>51833</v>
      </c>
      <c r="D19" s="17"/>
      <c r="E19" s="19"/>
      <c r="F19" s="19"/>
      <c r="G19" s="21"/>
      <c r="H19" s="29" t="s">
        <v>25</v>
      </c>
      <c r="I19" s="29" t="s">
        <v>25</v>
      </c>
      <c r="J19" s="32"/>
      <c r="K19" s="58">
        <f t="shared" si="2"/>
        <v>0</v>
      </c>
    </row>
    <row r="20" spans="1:11" ht="15.75" thickTop="1" thickBot="1" x14ac:dyDescent="0.25">
      <c r="A20" s="9" t="s">
        <v>67</v>
      </c>
      <c r="B20" s="9" t="s">
        <v>68</v>
      </c>
      <c r="C20" s="34">
        <v>9153</v>
      </c>
      <c r="D20" s="17"/>
      <c r="E20" s="17"/>
      <c r="F20" s="21"/>
      <c r="G20" s="19"/>
      <c r="H20" s="29" t="s">
        <v>25</v>
      </c>
      <c r="I20" s="29" t="s">
        <v>25</v>
      </c>
      <c r="J20" s="32"/>
      <c r="K20" s="58">
        <f t="shared" si="2"/>
        <v>0</v>
      </c>
    </row>
    <row r="21" spans="1:11" ht="15" thickTop="1" x14ac:dyDescent="0.2">
      <c r="A21" s="8" t="s">
        <v>69</v>
      </c>
      <c r="B21" s="8" t="s">
        <v>70</v>
      </c>
      <c r="C21" s="33">
        <v>21449.01</v>
      </c>
      <c r="D21" s="14"/>
      <c r="E21" s="14"/>
      <c r="F21" s="18"/>
      <c r="G21" s="18"/>
      <c r="H21" s="26" t="s">
        <v>25</v>
      </c>
      <c r="I21" s="26" t="s">
        <v>25</v>
      </c>
      <c r="J21" s="31"/>
      <c r="K21" s="57">
        <f>J21*C21</f>
        <v>0</v>
      </c>
    </row>
    <row r="22" spans="1:11" ht="15" thickBot="1" x14ac:dyDescent="0.25">
      <c r="A22" s="8" t="s">
        <v>74</v>
      </c>
      <c r="B22" s="8" t="s">
        <v>75</v>
      </c>
      <c r="C22" s="33">
        <v>40441.9</v>
      </c>
      <c r="D22" s="14"/>
      <c r="E22" s="14"/>
      <c r="F22" s="42"/>
      <c r="G22" s="42"/>
      <c r="H22" s="42"/>
      <c r="I22" s="42"/>
      <c r="J22" s="31"/>
      <c r="K22" s="57">
        <f>J22*C22</f>
        <v>0</v>
      </c>
    </row>
    <row r="23" spans="1:11" ht="15.75" thickTop="1" thickBot="1" x14ac:dyDescent="0.25">
      <c r="A23" s="8" t="s">
        <v>78</v>
      </c>
      <c r="B23" s="8" t="s">
        <v>79</v>
      </c>
      <c r="C23" s="33">
        <v>120550.05</v>
      </c>
      <c r="D23" s="16"/>
      <c r="E23" s="16"/>
      <c r="F23" s="20"/>
      <c r="G23" s="20"/>
      <c r="H23" s="28"/>
      <c r="I23" s="28"/>
      <c r="J23" s="31"/>
      <c r="K23" s="57"/>
    </row>
    <row r="24" spans="1:11" ht="15.75" thickTop="1" thickBot="1" x14ac:dyDescent="0.25">
      <c r="A24" s="8" t="s">
        <v>142</v>
      </c>
      <c r="B24" s="8" t="s">
        <v>143</v>
      </c>
      <c r="C24" s="33">
        <v>33363.120000000003</v>
      </c>
      <c r="D24" s="19"/>
      <c r="E24" s="19"/>
      <c r="F24" s="19"/>
      <c r="G24" s="18"/>
      <c r="H24" s="26" t="s">
        <v>25</v>
      </c>
      <c r="I24" s="26" t="s">
        <v>25</v>
      </c>
      <c r="J24" s="31"/>
      <c r="K24" s="57">
        <f>J24*C24</f>
        <v>0</v>
      </c>
    </row>
    <row r="25" spans="1:11" ht="15.75" thickTop="1" thickBot="1" x14ac:dyDescent="0.25">
      <c r="A25" s="8" t="s">
        <v>144</v>
      </c>
      <c r="B25" s="8" t="s">
        <v>145</v>
      </c>
      <c r="C25" s="33">
        <v>6631.22</v>
      </c>
      <c r="D25" s="14"/>
      <c r="E25" s="15"/>
      <c r="F25" s="18"/>
      <c r="G25" s="18"/>
      <c r="H25" s="26" t="s">
        <v>25</v>
      </c>
      <c r="I25" s="26" t="s">
        <v>25</v>
      </c>
      <c r="J25" s="31"/>
      <c r="K25" s="57">
        <f t="shared" ref="K25:K41" si="3">J25*C25</f>
        <v>0</v>
      </c>
    </row>
    <row r="26" spans="1:11" ht="15.75" thickTop="1" thickBot="1" x14ac:dyDescent="0.25">
      <c r="A26" s="8" t="s">
        <v>146</v>
      </c>
      <c r="B26" s="8" t="s">
        <v>147</v>
      </c>
      <c r="C26" s="33">
        <v>6283.01</v>
      </c>
      <c r="D26" s="14"/>
      <c r="E26" s="14"/>
      <c r="F26" s="19"/>
      <c r="G26" s="19"/>
      <c r="H26" s="26" t="s">
        <v>25</v>
      </c>
      <c r="I26" s="26" t="s">
        <v>25</v>
      </c>
      <c r="J26" s="31"/>
      <c r="K26" s="57">
        <f t="shared" si="3"/>
        <v>0</v>
      </c>
    </row>
    <row r="27" spans="1:11" ht="15.75" thickTop="1" thickBot="1" x14ac:dyDescent="0.25">
      <c r="A27" s="8" t="s">
        <v>148</v>
      </c>
      <c r="B27" s="8" t="s">
        <v>149</v>
      </c>
      <c r="C27" s="33">
        <v>53831.54</v>
      </c>
      <c r="D27" s="14"/>
      <c r="E27" s="14"/>
      <c r="F27" s="19"/>
      <c r="G27" s="19"/>
      <c r="H27" s="26" t="s">
        <v>25</v>
      </c>
      <c r="I27" s="26" t="s">
        <v>25</v>
      </c>
      <c r="J27" s="31"/>
      <c r="K27" s="57">
        <f t="shared" si="3"/>
        <v>0</v>
      </c>
    </row>
    <row r="28" spans="1:11" ht="27" thickTop="1" thickBot="1" x14ac:dyDescent="0.25">
      <c r="A28" s="8" t="s">
        <v>150</v>
      </c>
      <c r="B28" s="8" t="s">
        <v>151</v>
      </c>
      <c r="C28" s="33">
        <v>20441.16</v>
      </c>
      <c r="D28" s="14" t="s">
        <v>25</v>
      </c>
      <c r="E28" s="14" t="s">
        <v>25</v>
      </c>
      <c r="F28" s="18" t="s">
        <v>25</v>
      </c>
      <c r="G28" s="18" t="s">
        <v>25</v>
      </c>
      <c r="H28" s="27" t="s">
        <v>153</v>
      </c>
      <c r="I28" s="27" t="s">
        <v>153</v>
      </c>
      <c r="J28" s="31">
        <v>1</v>
      </c>
      <c r="K28" s="57">
        <f t="shared" si="3"/>
        <v>20441.16</v>
      </c>
    </row>
    <row r="29" spans="1:11" ht="15.75" thickTop="1" thickBot="1" x14ac:dyDescent="0.25">
      <c r="A29" s="8" t="s">
        <v>80</v>
      </c>
      <c r="B29" s="8" t="s">
        <v>81</v>
      </c>
      <c r="C29" s="33">
        <v>153600.39000000001</v>
      </c>
      <c r="D29" s="16"/>
      <c r="E29" s="16"/>
      <c r="F29" s="20"/>
      <c r="G29" s="20"/>
      <c r="H29" s="28"/>
      <c r="I29" s="26"/>
      <c r="J29" s="31"/>
      <c r="K29" s="57"/>
    </row>
    <row r="30" spans="1:11" ht="27" thickTop="1" thickBot="1" x14ac:dyDescent="0.25">
      <c r="A30" s="8" t="s">
        <v>154</v>
      </c>
      <c r="B30" s="8" t="s">
        <v>155</v>
      </c>
      <c r="C30" s="33">
        <v>16948.55</v>
      </c>
      <c r="D30" s="14" t="s">
        <v>25</v>
      </c>
      <c r="E30" s="14" t="s">
        <v>25</v>
      </c>
      <c r="F30" s="27" t="s">
        <v>222</v>
      </c>
      <c r="G30" s="27" t="s">
        <v>222</v>
      </c>
      <c r="H30" s="27" t="s">
        <v>223</v>
      </c>
      <c r="I30" s="26" t="s">
        <v>25</v>
      </c>
      <c r="J30" s="31">
        <v>1</v>
      </c>
      <c r="K30" s="57">
        <f t="shared" si="3"/>
        <v>16948.55</v>
      </c>
    </row>
    <row r="31" spans="1:11" ht="15.75" thickTop="1" thickBot="1" x14ac:dyDescent="0.25">
      <c r="A31" s="8" t="s">
        <v>156</v>
      </c>
      <c r="B31" s="8" t="s">
        <v>157</v>
      </c>
      <c r="C31" s="33">
        <v>32854.629999999997</v>
      </c>
      <c r="D31" s="19"/>
      <c r="E31" s="19"/>
      <c r="F31" s="19"/>
      <c r="G31" s="18" t="s">
        <v>25</v>
      </c>
      <c r="H31" s="26" t="s">
        <v>25</v>
      </c>
      <c r="I31" s="26" t="s">
        <v>25</v>
      </c>
      <c r="J31" s="31"/>
      <c r="K31" s="57">
        <f t="shared" si="3"/>
        <v>0</v>
      </c>
    </row>
    <row r="32" spans="1:11" ht="15.75" thickTop="1" thickBot="1" x14ac:dyDescent="0.25">
      <c r="A32" s="8" t="s">
        <v>159</v>
      </c>
      <c r="B32" s="8" t="s">
        <v>160</v>
      </c>
      <c r="C32" s="33">
        <v>4151.97</v>
      </c>
      <c r="D32" s="19"/>
      <c r="E32" s="19"/>
      <c r="F32" s="19"/>
      <c r="G32" s="18" t="s">
        <v>25</v>
      </c>
      <c r="H32" s="26" t="s">
        <v>25</v>
      </c>
      <c r="I32" s="26" t="s">
        <v>25</v>
      </c>
      <c r="J32" s="31"/>
      <c r="K32" s="57">
        <f t="shared" si="3"/>
        <v>0</v>
      </c>
    </row>
    <row r="33" spans="1:11" ht="27" thickTop="1" thickBot="1" x14ac:dyDescent="0.25">
      <c r="A33" s="8" t="s">
        <v>164</v>
      </c>
      <c r="B33" s="8" t="s">
        <v>165</v>
      </c>
      <c r="C33" s="33">
        <v>99645.24</v>
      </c>
      <c r="D33" s="27" t="s">
        <v>225</v>
      </c>
      <c r="E33" s="27" t="s">
        <v>226</v>
      </c>
      <c r="F33" s="19" t="s">
        <v>25</v>
      </c>
      <c r="G33" s="19" t="s">
        <v>25</v>
      </c>
      <c r="H33" s="27" t="s">
        <v>227</v>
      </c>
      <c r="I33" s="26" t="s">
        <v>25</v>
      </c>
      <c r="J33" s="31">
        <v>1</v>
      </c>
      <c r="K33" s="57">
        <f t="shared" si="3"/>
        <v>99645.24</v>
      </c>
    </row>
    <row r="34" spans="1:11" ht="27" thickTop="1" thickBot="1" x14ac:dyDescent="0.25">
      <c r="A34" s="8" t="s">
        <v>82</v>
      </c>
      <c r="B34" s="8" t="s">
        <v>83</v>
      </c>
      <c r="C34" s="33">
        <v>14539.01</v>
      </c>
      <c r="D34" s="14" t="s">
        <v>25</v>
      </c>
      <c r="E34" s="14" t="s">
        <v>25</v>
      </c>
      <c r="F34" s="18" t="s">
        <v>25</v>
      </c>
      <c r="G34" s="27" t="s">
        <v>85</v>
      </c>
      <c r="H34" s="27" t="s">
        <v>85</v>
      </c>
      <c r="I34" s="26" t="s">
        <v>25</v>
      </c>
      <c r="J34" s="31">
        <v>1</v>
      </c>
      <c r="K34" s="57">
        <f t="shared" si="3"/>
        <v>14539.01</v>
      </c>
    </row>
    <row r="35" spans="1:11" ht="15.75" thickTop="1" thickBot="1" x14ac:dyDescent="0.25">
      <c r="A35" s="8" t="s">
        <v>86</v>
      </c>
      <c r="B35" s="8" t="s">
        <v>87</v>
      </c>
      <c r="C35" s="33">
        <v>2212.7399999999998</v>
      </c>
      <c r="D35" s="14" t="s">
        <v>25</v>
      </c>
      <c r="E35" s="19" t="s">
        <v>25</v>
      </c>
      <c r="F35" s="19" t="s">
        <v>25</v>
      </c>
      <c r="G35" s="19" t="s">
        <v>25</v>
      </c>
      <c r="H35" s="26" t="s">
        <v>25</v>
      </c>
      <c r="I35" s="26" t="s">
        <v>25</v>
      </c>
      <c r="J35" s="31"/>
      <c r="K35" s="57">
        <f t="shared" si="3"/>
        <v>0</v>
      </c>
    </row>
    <row r="36" spans="1:11" ht="27" thickTop="1" thickBot="1" x14ac:dyDescent="0.25">
      <c r="A36" s="8" t="s">
        <v>88</v>
      </c>
      <c r="B36" s="8" t="s">
        <v>89</v>
      </c>
      <c r="C36" s="33">
        <v>67197.179999999993</v>
      </c>
      <c r="D36" s="14" t="s">
        <v>25</v>
      </c>
      <c r="E36" s="27" t="s">
        <v>91</v>
      </c>
      <c r="F36" s="27" t="s">
        <v>92</v>
      </c>
      <c r="G36" s="27" t="s">
        <v>93</v>
      </c>
      <c r="H36" s="27" t="s">
        <v>91</v>
      </c>
      <c r="I36" s="26" t="s">
        <v>25</v>
      </c>
      <c r="J36" s="31">
        <v>1</v>
      </c>
      <c r="K36" s="57">
        <f t="shared" si="3"/>
        <v>67197.179999999993</v>
      </c>
    </row>
    <row r="37" spans="1:11" ht="15.75" thickTop="1" thickBot="1" x14ac:dyDescent="0.25">
      <c r="A37" s="8" t="s">
        <v>94</v>
      </c>
      <c r="B37" s="8" t="s">
        <v>95</v>
      </c>
      <c r="C37" s="33">
        <v>46363.03</v>
      </c>
      <c r="D37" s="14" t="s">
        <v>25</v>
      </c>
      <c r="E37" s="42"/>
      <c r="F37" s="42"/>
      <c r="G37" s="42"/>
      <c r="H37" s="42"/>
      <c r="I37" s="42"/>
      <c r="J37" s="31"/>
      <c r="K37" s="57">
        <f t="shared" si="3"/>
        <v>0</v>
      </c>
    </row>
    <row r="38" spans="1:11" ht="27" thickTop="1" thickBot="1" x14ac:dyDescent="0.25">
      <c r="A38" s="8" t="s">
        <v>101</v>
      </c>
      <c r="B38" s="8" t="s">
        <v>102</v>
      </c>
      <c r="C38" s="33">
        <v>127561.29</v>
      </c>
      <c r="D38" s="14" t="s">
        <v>25</v>
      </c>
      <c r="E38" s="27" t="s">
        <v>104</v>
      </c>
      <c r="F38" s="27" t="s">
        <v>105</v>
      </c>
      <c r="G38" s="27" t="s">
        <v>106</v>
      </c>
      <c r="H38" s="27" t="s">
        <v>107</v>
      </c>
      <c r="I38" s="27" t="s">
        <v>108</v>
      </c>
      <c r="J38" s="31">
        <v>1</v>
      </c>
      <c r="K38" s="57">
        <f t="shared" si="3"/>
        <v>127561.29</v>
      </c>
    </row>
    <row r="39" spans="1:11" ht="27" thickTop="1" thickBot="1" x14ac:dyDescent="0.25">
      <c r="A39" s="8" t="s">
        <v>109</v>
      </c>
      <c r="B39" s="8" t="s">
        <v>110</v>
      </c>
      <c r="C39" s="33">
        <v>41850.93</v>
      </c>
      <c r="D39" s="14" t="s">
        <v>25</v>
      </c>
      <c r="E39" s="27" t="s">
        <v>112</v>
      </c>
      <c r="F39" s="27" t="s">
        <v>112</v>
      </c>
      <c r="G39" s="27" t="s">
        <v>113</v>
      </c>
      <c r="H39" s="27" t="s">
        <v>114</v>
      </c>
      <c r="I39" s="27" t="s">
        <v>112</v>
      </c>
      <c r="J39" s="31">
        <v>1</v>
      </c>
      <c r="K39" s="57">
        <f t="shared" si="3"/>
        <v>41850.93</v>
      </c>
    </row>
    <row r="40" spans="1:11" ht="27" thickTop="1" thickBot="1" x14ac:dyDescent="0.25">
      <c r="A40" s="8" t="s">
        <v>115</v>
      </c>
      <c r="B40" s="8" t="s">
        <v>116</v>
      </c>
      <c r="C40" s="33">
        <v>15877.5</v>
      </c>
      <c r="D40" s="14" t="s">
        <v>25</v>
      </c>
      <c r="E40" s="14" t="s">
        <v>25</v>
      </c>
      <c r="F40" s="27" t="s">
        <v>118</v>
      </c>
      <c r="G40" s="27" t="s">
        <v>119</v>
      </c>
      <c r="H40" s="27" t="s">
        <v>119</v>
      </c>
      <c r="I40" s="27" t="s">
        <v>118</v>
      </c>
      <c r="J40" s="31">
        <v>1</v>
      </c>
      <c r="K40" s="57">
        <f t="shared" si="3"/>
        <v>15877.5</v>
      </c>
    </row>
    <row r="41" spans="1:11" ht="15.75" thickTop="1" thickBot="1" x14ac:dyDescent="0.25">
      <c r="A41" s="8" t="s">
        <v>120</v>
      </c>
      <c r="B41" s="8" t="s">
        <v>121</v>
      </c>
      <c r="C41" s="33">
        <v>6785.35</v>
      </c>
      <c r="D41" s="14" t="s">
        <v>25</v>
      </c>
      <c r="E41" s="14" t="s">
        <v>25</v>
      </c>
      <c r="F41" s="18" t="s">
        <v>25</v>
      </c>
      <c r="G41" s="18" t="s">
        <v>25</v>
      </c>
      <c r="H41" s="42"/>
      <c r="I41" s="42"/>
      <c r="J41" s="31"/>
      <c r="K41" s="57">
        <f t="shared" si="3"/>
        <v>0</v>
      </c>
    </row>
    <row r="42" spans="1:11" ht="15" thickTop="1" x14ac:dyDescent="0.2"/>
    <row r="43" spans="1:11" x14ac:dyDescent="0.2">
      <c r="A43" s="78" t="s">
        <v>137</v>
      </c>
      <c r="B43" s="78"/>
      <c r="C43" s="78"/>
      <c r="D43" s="78"/>
      <c r="E43" s="84" t="s">
        <v>126</v>
      </c>
      <c r="F43" s="84"/>
      <c r="G43" s="84"/>
      <c r="H43" s="84"/>
      <c r="I43" s="84"/>
      <c r="J43" s="84"/>
      <c r="K43" s="37">
        <f>K44/TRUNC(SUM(C3:C41),2)</f>
        <v>0.12165790621309332</v>
      </c>
    </row>
    <row r="44" spans="1:11" x14ac:dyDescent="0.2">
      <c r="A44" s="79" t="s">
        <v>238</v>
      </c>
      <c r="B44" s="79"/>
      <c r="C44" s="79"/>
      <c r="D44" s="79"/>
      <c r="E44" s="84" t="s">
        <v>127</v>
      </c>
      <c r="F44" s="84"/>
      <c r="G44" s="84"/>
      <c r="H44" s="84"/>
      <c r="I44" s="84"/>
      <c r="J44" s="84"/>
      <c r="K44" s="38">
        <f>TRUNC(SUM(K3:K41),2)</f>
        <v>448365.33</v>
      </c>
    </row>
    <row r="45" spans="1:11" ht="14.25" customHeight="1" x14ac:dyDescent="0.2">
      <c r="A45" s="79"/>
      <c r="B45" s="79"/>
      <c r="C45" s="79"/>
      <c r="D45" s="79"/>
      <c r="E45" s="84" t="s">
        <v>129</v>
      </c>
      <c r="F45" s="84"/>
      <c r="G45" s="84"/>
      <c r="H45" s="84"/>
      <c r="I45" s="84"/>
      <c r="J45" s="84"/>
      <c r="K45" s="38">
        <f>1.242*K44</f>
        <v>556869.73985999997</v>
      </c>
    </row>
  </sheetData>
  <mergeCells count="6">
    <mergeCell ref="A1:K1"/>
    <mergeCell ref="A43:D43"/>
    <mergeCell ref="A44:D45"/>
    <mergeCell ref="E43:J43"/>
    <mergeCell ref="E44:J44"/>
    <mergeCell ref="E45:J45"/>
  </mergeCells>
  <pageMargins left="0.5" right="0.5" top="1" bottom="1" header="0.5" footer="0.5"/>
  <pageSetup paperSize="9" scale="50" orientation="landscape" r:id="rId1"/>
  <headerFooter>
    <oddHeader xml:space="preserve">&amp;L </oddHeader>
    <oddFooter xml:space="preserve">&amp;L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DF5D-4F2F-4A69-8A2A-F2D82805939C}">
  <sheetPr>
    <pageSetUpPr fitToPage="1"/>
  </sheetPr>
  <dimension ref="A1:K45"/>
  <sheetViews>
    <sheetView showOutlineSymbols="0" view="pageLayout" zoomScale="70" zoomScaleNormal="100" zoomScalePageLayoutView="70" workbookViewId="0">
      <selection activeCell="G112" sqref="G112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5" width="20" customWidth="1"/>
    <col min="6" max="9" width="12" bestFit="1" customWidth="1"/>
    <col min="10" max="10" width="15.25" customWidth="1"/>
    <col min="11" max="11" width="18.625" customWidth="1"/>
    <col min="12" max="15" width="12" bestFit="1" customWidth="1"/>
  </cols>
  <sheetData>
    <row r="1" spans="1:11" ht="15" customHeight="1" x14ac:dyDescent="0.25">
      <c r="A1" s="65" t="s">
        <v>139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0" x14ac:dyDescent="0.2">
      <c r="A2" s="6" t="s">
        <v>8</v>
      </c>
      <c r="B2" s="6" t="s">
        <v>9</v>
      </c>
      <c r="C2" s="7" t="s">
        <v>10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30" t="s">
        <v>135</v>
      </c>
      <c r="K2" s="7" t="s">
        <v>136</v>
      </c>
    </row>
    <row r="3" spans="1:11" x14ac:dyDescent="0.2">
      <c r="A3" s="8" t="s">
        <v>23</v>
      </c>
      <c r="B3" s="8" t="s">
        <v>24</v>
      </c>
      <c r="C3" s="33">
        <v>9152.5499999999993</v>
      </c>
      <c r="D3" s="14" t="s">
        <v>25</v>
      </c>
      <c r="E3" s="18" t="s">
        <v>25</v>
      </c>
      <c r="F3" s="18" t="s">
        <v>25</v>
      </c>
      <c r="G3" s="26" t="s">
        <v>25</v>
      </c>
      <c r="H3" s="26" t="s">
        <v>25</v>
      </c>
      <c r="I3" s="41" t="s">
        <v>25</v>
      </c>
      <c r="J3" s="31"/>
      <c r="K3" s="57">
        <f>J3*C3</f>
        <v>0</v>
      </c>
    </row>
    <row r="4" spans="1:11" ht="26.25" thickBot="1" x14ac:dyDescent="0.25">
      <c r="A4" s="8" t="s">
        <v>26</v>
      </c>
      <c r="B4" s="8" t="s">
        <v>27</v>
      </c>
      <c r="C4" s="33">
        <v>143218</v>
      </c>
      <c r="D4" s="15"/>
      <c r="E4" s="19"/>
      <c r="F4" s="19"/>
      <c r="G4" s="27"/>
      <c r="H4" s="27"/>
      <c r="I4" s="42" t="s">
        <v>141</v>
      </c>
      <c r="J4" s="31">
        <v>8.6999999999999994E-2</v>
      </c>
      <c r="K4" s="57">
        <f t="shared" ref="K4:K8" si="0">J4*C4</f>
        <v>12459.965999999999</v>
      </c>
    </row>
    <row r="5" spans="1:11" ht="15" thickTop="1" x14ac:dyDescent="0.2">
      <c r="A5" s="8" t="s">
        <v>29</v>
      </c>
      <c r="B5" s="8" t="s">
        <v>30</v>
      </c>
      <c r="C5" s="33">
        <v>2223</v>
      </c>
      <c r="D5" s="14"/>
      <c r="E5" s="18"/>
      <c r="F5" s="18"/>
      <c r="G5" s="26"/>
      <c r="H5" s="26"/>
      <c r="I5" s="41" t="s">
        <v>25</v>
      </c>
      <c r="J5" s="31"/>
      <c r="K5" s="57">
        <f t="shared" si="0"/>
        <v>0</v>
      </c>
    </row>
    <row r="6" spans="1:11" x14ac:dyDescent="0.2">
      <c r="A6" s="8" t="s">
        <v>33</v>
      </c>
      <c r="B6" s="8" t="s">
        <v>34</v>
      </c>
      <c r="C6" s="33">
        <v>2474.0500000000002</v>
      </c>
      <c r="D6" s="14"/>
      <c r="E6" s="18"/>
      <c r="F6" s="18"/>
      <c r="G6" s="26"/>
      <c r="H6" s="26"/>
      <c r="I6" s="41" t="s">
        <v>25</v>
      </c>
      <c r="J6" s="31"/>
      <c r="K6" s="57">
        <f t="shared" si="0"/>
        <v>0</v>
      </c>
    </row>
    <row r="7" spans="1:11" ht="26.25" thickBot="1" x14ac:dyDescent="0.25">
      <c r="A7" s="8" t="s">
        <v>38</v>
      </c>
      <c r="B7" s="8" t="s">
        <v>39</v>
      </c>
      <c r="C7" s="33">
        <v>70604.100000000006</v>
      </c>
      <c r="D7" s="15"/>
      <c r="E7" s="19"/>
      <c r="F7" s="19"/>
      <c r="G7" s="27"/>
      <c r="H7" s="27"/>
      <c r="I7" s="42" t="s">
        <v>177</v>
      </c>
      <c r="J7" s="31">
        <v>0.05</v>
      </c>
      <c r="K7" s="57">
        <f t="shared" si="0"/>
        <v>3530.2050000000004</v>
      </c>
    </row>
    <row r="8" spans="1:11" ht="27" thickTop="1" thickBot="1" x14ac:dyDescent="0.25">
      <c r="A8" s="8" t="s">
        <v>40</v>
      </c>
      <c r="B8" s="8" t="s">
        <v>41</v>
      </c>
      <c r="C8" s="33">
        <v>106457.09</v>
      </c>
      <c r="D8" s="16"/>
      <c r="E8" s="20"/>
      <c r="F8" s="20"/>
      <c r="G8" s="28"/>
      <c r="H8" s="28"/>
      <c r="I8" s="43" t="s">
        <v>183</v>
      </c>
      <c r="J8" s="31">
        <v>0.05</v>
      </c>
      <c r="K8" s="57">
        <f t="shared" si="0"/>
        <v>5322.8545000000004</v>
      </c>
    </row>
    <row r="9" spans="1:11" ht="15.75" thickTop="1" thickBot="1" x14ac:dyDescent="0.25">
      <c r="A9" s="8" t="s">
        <v>42</v>
      </c>
      <c r="B9" s="8" t="s">
        <v>43</v>
      </c>
      <c r="C9" s="33">
        <v>36286.03</v>
      </c>
      <c r="D9" s="15"/>
      <c r="E9" s="18"/>
      <c r="F9" s="18"/>
      <c r="G9" s="26"/>
      <c r="H9" s="26"/>
      <c r="I9" s="41" t="s">
        <v>25</v>
      </c>
      <c r="J9" s="31"/>
      <c r="K9" s="57">
        <f t="shared" ref="K9" si="1">J9*C9</f>
        <v>0</v>
      </c>
    </row>
    <row r="10" spans="1:11" ht="15.75" thickTop="1" thickBot="1" x14ac:dyDescent="0.25">
      <c r="A10" s="8" t="s">
        <v>49</v>
      </c>
      <c r="B10" s="8" t="s">
        <v>50</v>
      </c>
      <c r="C10" s="33">
        <v>1191233.1100000001</v>
      </c>
      <c r="D10" s="16"/>
      <c r="E10" s="20"/>
      <c r="F10" s="20"/>
      <c r="G10" s="26"/>
      <c r="H10" s="26"/>
      <c r="I10" s="41" t="s">
        <v>25</v>
      </c>
      <c r="J10" s="31"/>
      <c r="K10" s="57"/>
    </row>
    <row r="11" spans="1:11" ht="39" thickTop="1" x14ac:dyDescent="0.2">
      <c r="A11" s="9" t="s">
        <v>51</v>
      </c>
      <c r="B11" s="9" t="s">
        <v>52</v>
      </c>
      <c r="C11" s="34">
        <v>2761</v>
      </c>
      <c r="D11" s="17"/>
      <c r="E11" s="21"/>
      <c r="F11" s="21"/>
      <c r="G11" s="29"/>
      <c r="H11" s="29"/>
      <c r="I11" s="44" t="s">
        <v>25</v>
      </c>
      <c r="J11" s="32"/>
      <c r="K11" s="58">
        <f t="shared" ref="K11:K21" si="2">TRUNC(J11*C11,2)</f>
        <v>0</v>
      </c>
    </row>
    <row r="12" spans="1:11" ht="38.25" x14ac:dyDescent="0.2">
      <c r="A12" s="9" t="s">
        <v>53</v>
      </c>
      <c r="B12" s="9" t="s">
        <v>189</v>
      </c>
      <c r="C12" s="34">
        <v>5908.8</v>
      </c>
      <c r="D12" s="17"/>
      <c r="E12" s="21"/>
      <c r="F12" s="21"/>
      <c r="G12" s="29"/>
      <c r="H12" s="29"/>
      <c r="I12" s="44" t="s">
        <v>25</v>
      </c>
      <c r="J12" s="32"/>
      <c r="K12" s="58">
        <f t="shared" si="2"/>
        <v>0</v>
      </c>
    </row>
    <row r="13" spans="1:11" ht="25.5" x14ac:dyDescent="0.2">
      <c r="A13" s="9" t="s">
        <v>54</v>
      </c>
      <c r="B13" s="9" t="s">
        <v>55</v>
      </c>
      <c r="C13" s="34">
        <v>236732</v>
      </c>
      <c r="D13" s="17"/>
      <c r="E13" s="21"/>
      <c r="F13" s="21"/>
      <c r="G13" s="29"/>
      <c r="H13" s="29"/>
      <c r="I13" s="44" t="s">
        <v>25</v>
      </c>
      <c r="J13" s="32"/>
      <c r="K13" s="58">
        <f t="shared" si="2"/>
        <v>0</v>
      </c>
    </row>
    <row r="14" spans="1:11" ht="25.5" x14ac:dyDescent="0.2">
      <c r="A14" s="9" t="s">
        <v>56</v>
      </c>
      <c r="B14" s="9" t="s">
        <v>57</v>
      </c>
      <c r="C14" s="34">
        <v>419933</v>
      </c>
      <c r="D14" s="17"/>
      <c r="E14" s="21"/>
      <c r="F14" s="21"/>
      <c r="G14" s="29"/>
      <c r="H14" s="29"/>
      <c r="I14" s="44" t="s">
        <v>25</v>
      </c>
      <c r="J14" s="32"/>
      <c r="K14" s="58">
        <f t="shared" si="2"/>
        <v>0</v>
      </c>
    </row>
    <row r="15" spans="1:11" ht="15" thickBot="1" x14ac:dyDescent="0.25">
      <c r="A15" s="9" t="s">
        <v>58</v>
      </c>
      <c r="B15" s="9" t="s">
        <v>59</v>
      </c>
      <c r="C15" s="34">
        <v>3958</v>
      </c>
      <c r="D15" s="15"/>
      <c r="E15" s="21"/>
      <c r="F15" s="21"/>
      <c r="G15" s="29"/>
      <c r="H15" s="29"/>
      <c r="I15" s="44" t="s">
        <v>25</v>
      </c>
      <c r="J15" s="32"/>
      <c r="K15" s="58">
        <f t="shared" si="2"/>
        <v>0</v>
      </c>
    </row>
    <row r="16" spans="1:11" ht="15.75" thickTop="1" thickBot="1" x14ac:dyDescent="0.25">
      <c r="A16" s="9" t="s">
        <v>60</v>
      </c>
      <c r="B16" s="9" t="s">
        <v>199</v>
      </c>
      <c r="C16" s="34">
        <v>94198.31</v>
      </c>
      <c r="D16" s="15"/>
      <c r="E16" s="21"/>
      <c r="F16" s="21"/>
      <c r="G16" s="29"/>
      <c r="H16" s="29"/>
      <c r="I16" s="44" t="s">
        <v>25</v>
      </c>
      <c r="J16" s="32"/>
      <c r="K16" s="58">
        <f t="shared" si="2"/>
        <v>0</v>
      </c>
    </row>
    <row r="17" spans="1:11" ht="15.75" thickTop="1" thickBot="1" x14ac:dyDescent="0.25">
      <c r="A17" s="9" t="s">
        <v>61</v>
      </c>
      <c r="B17" s="9" t="s">
        <v>62</v>
      </c>
      <c r="C17" s="34">
        <v>173937</v>
      </c>
      <c r="D17" s="19"/>
      <c r="E17" s="19"/>
      <c r="F17" s="21"/>
      <c r="G17" s="29"/>
      <c r="H17" s="29"/>
      <c r="I17" s="44" t="s">
        <v>25</v>
      </c>
      <c r="J17" s="32"/>
      <c r="K17" s="58">
        <f t="shared" si="2"/>
        <v>0</v>
      </c>
    </row>
    <row r="18" spans="1:11" ht="39.75" thickTop="1" thickBot="1" x14ac:dyDescent="0.25">
      <c r="A18" s="9" t="s">
        <v>63</v>
      </c>
      <c r="B18" s="9" t="s">
        <v>64</v>
      </c>
      <c r="C18" s="34">
        <v>192819</v>
      </c>
      <c r="D18" s="19"/>
      <c r="E18" s="19"/>
      <c r="F18" s="19"/>
      <c r="G18" s="29"/>
      <c r="H18" s="29"/>
      <c r="I18" s="44" t="s">
        <v>25</v>
      </c>
      <c r="J18" s="32"/>
      <c r="K18" s="58">
        <f t="shared" si="2"/>
        <v>0</v>
      </c>
    </row>
    <row r="19" spans="1:11" ht="27" thickTop="1" thickBot="1" x14ac:dyDescent="0.25">
      <c r="A19" s="9" t="s">
        <v>65</v>
      </c>
      <c r="B19" s="9" t="s">
        <v>66</v>
      </c>
      <c r="C19" s="34">
        <v>51833</v>
      </c>
      <c r="D19" s="19"/>
      <c r="E19" s="19"/>
      <c r="F19" s="21"/>
      <c r="G19" s="29"/>
      <c r="H19" s="29"/>
      <c r="I19" s="44" t="s">
        <v>25</v>
      </c>
      <c r="J19" s="32"/>
      <c r="K19" s="58">
        <f t="shared" si="2"/>
        <v>0</v>
      </c>
    </row>
    <row r="20" spans="1:11" ht="15.75" thickTop="1" thickBot="1" x14ac:dyDescent="0.25">
      <c r="A20" s="9" t="s">
        <v>67</v>
      </c>
      <c r="B20" s="9" t="s">
        <v>68</v>
      </c>
      <c r="C20" s="34">
        <v>9153</v>
      </c>
      <c r="D20" s="17"/>
      <c r="E20" s="21"/>
      <c r="F20" s="19"/>
      <c r="G20" s="29"/>
      <c r="H20" s="29"/>
      <c r="I20" s="44" t="s">
        <v>25</v>
      </c>
      <c r="J20" s="32"/>
      <c r="K20" s="58">
        <f t="shared" si="2"/>
        <v>0</v>
      </c>
    </row>
    <row r="21" spans="1:11" ht="15" thickTop="1" x14ac:dyDescent="0.2">
      <c r="A21" s="8" t="s">
        <v>69</v>
      </c>
      <c r="B21" s="8" t="s">
        <v>70</v>
      </c>
      <c r="C21" s="33">
        <v>21449.01</v>
      </c>
      <c r="D21" s="14" t="s">
        <v>25</v>
      </c>
      <c r="E21" s="18" t="s">
        <v>25</v>
      </c>
      <c r="F21" s="18" t="s">
        <v>25</v>
      </c>
      <c r="G21" s="26" t="s">
        <v>25</v>
      </c>
      <c r="H21" s="26" t="s">
        <v>25</v>
      </c>
      <c r="I21" s="41" t="s">
        <v>25</v>
      </c>
      <c r="J21" s="31"/>
      <c r="K21" s="57">
        <f t="shared" si="2"/>
        <v>0</v>
      </c>
    </row>
    <row r="22" spans="1:11" ht="26.25" thickBot="1" x14ac:dyDescent="0.25">
      <c r="A22" s="8" t="s">
        <v>74</v>
      </c>
      <c r="B22" s="8" t="s">
        <v>75</v>
      </c>
      <c r="C22" s="33">
        <v>40441.9</v>
      </c>
      <c r="D22" s="14" t="s">
        <v>25</v>
      </c>
      <c r="E22" s="42" t="s">
        <v>77</v>
      </c>
      <c r="F22" s="42" t="s">
        <v>77</v>
      </c>
      <c r="G22" s="42" t="s">
        <v>77</v>
      </c>
      <c r="H22" s="42" t="s">
        <v>77</v>
      </c>
      <c r="I22" s="42" t="s">
        <v>77</v>
      </c>
      <c r="J22" s="31">
        <v>1</v>
      </c>
      <c r="K22" s="57">
        <f>J22*C22</f>
        <v>40441.9</v>
      </c>
    </row>
    <row r="23" spans="1:11" ht="15.75" thickTop="1" thickBot="1" x14ac:dyDescent="0.25">
      <c r="A23" s="8" t="s">
        <v>78</v>
      </c>
      <c r="B23" s="8" t="s">
        <v>79</v>
      </c>
      <c r="C23" s="33">
        <v>120550.05</v>
      </c>
      <c r="D23" s="16"/>
      <c r="E23" s="20"/>
      <c r="F23" s="20"/>
      <c r="G23" s="28"/>
      <c r="H23" s="28"/>
      <c r="I23" s="41"/>
      <c r="J23" s="31"/>
      <c r="K23" s="57"/>
    </row>
    <row r="24" spans="1:11" ht="15.75" thickTop="1" thickBot="1" x14ac:dyDescent="0.25">
      <c r="A24" s="8" t="s">
        <v>142</v>
      </c>
      <c r="B24" s="8" t="s">
        <v>143</v>
      </c>
      <c r="C24" s="33">
        <v>33363.120000000003</v>
      </c>
      <c r="D24" s="19"/>
      <c r="E24" s="19"/>
      <c r="F24" s="18"/>
      <c r="G24" s="26"/>
      <c r="H24" s="26"/>
      <c r="I24" s="41" t="s">
        <v>25</v>
      </c>
      <c r="J24" s="31"/>
      <c r="K24" s="57">
        <f t="shared" ref="K24:K28" si="3">J24*C24</f>
        <v>0</v>
      </c>
    </row>
    <row r="25" spans="1:11" ht="15.75" thickTop="1" thickBot="1" x14ac:dyDescent="0.25">
      <c r="A25" s="8" t="s">
        <v>144</v>
      </c>
      <c r="B25" s="8" t="s">
        <v>145</v>
      </c>
      <c r="C25" s="33">
        <v>6631.22</v>
      </c>
      <c r="D25" s="15"/>
      <c r="E25" s="18"/>
      <c r="F25" s="18"/>
      <c r="G25" s="26"/>
      <c r="H25" s="26"/>
      <c r="I25" s="41" t="s">
        <v>25</v>
      </c>
      <c r="J25" s="31"/>
      <c r="K25" s="57">
        <f t="shared" si="3"/>
        <v>0</v>
      </c>
    </row>
    <row r="26" spans="1:11" ht="15.75" thickTop="1" thickBot="1" x14ac:dyDescent="0.25">
      <c r="A26" s="8" t="s">
        <v>146</v>
      </c>
      <c r="B26" s="8" t="s">
        <v>147</v>
      </c>
      <c r="C26" s="33">
        <v>6283.01</v>
      </c>
      <c r="D26" s="14"/>
      <c r="E26" s="19"/>
      <c r="F26" s="19"/>
      <c r="G26" s="26"/>
      <c r="H26" s="26"/>
      <c r="I26" s="41" t="s">
        <v>25</v>
      </c>
      <c r="J26" s="31"/>
      <c r="K26" s="57">
        <f t="shared" si="3"/>
        <v>0</v>
      </c>
    </row>
    <row r="27" spans="1:11" ht="15.75" thickTop="1" thickBot="1" x14ac:dyDescent="0.25">
      <c r="A27" s="8" t="s">
        <v>148</v>
      </c>
      <c r="B27" s="8" t="s">
        <v>149</v>
      </c>
      <c r="C27" s="33">
        <v>53831.54</v>
      </c>
      <c r="D27" s="14"/>
      <c r="E27" s="19"/>
      <c r="F27" s="19"/>
      <c r="G27" s="26"/>
      <c r="H27" s="26"/>
      <c r="I27" s="41" t="s">
        <v>25</v>
      </c>
      <c r="J27" s="31"/>
      <c r="K27" s="57">
        <f t="shared" si="3"/>
        <v>0</v>
      </c>
    </row>
    <row r="28" spans="1:11" ht="15.75" thickTop="1" thickBot="1" x14ac:dyDescent="0.25">
      <c r="A28" s="8" t="s">
        <v>150</v>
      </c>
      <c r="B28" s="8" t="s">
        <v>151</v>
      </c>
      <c r="C28" s="33">
        <v>20441.16</v>
      </c>
      <c r="D28" s="14"/>
      <c r="E28" s="18"/>
      <c r="F28" s="18"/>
      <c r="G28" s="27"/>
      <c r="H28" s="27"/>
      <c r="I28" s="41" t="s">
        <v>25</v>
      </c>
      <c r="J28" s="31"/>
      <c r="K28" s="57">
        <f t="shared" si="3"/>
        <v>0</v>
      </c>
    </row>
    <row r="29" spans="1:11" ht="15.75" thickTop="1" thickBot="1" x14ac:dyDescent="0.25">
      <c r="A29" s="8" t="s">
        <v>80</v>
      </c>
      <c r="B29" s="8" t="s">
        <v>81</v>
      </c>
      <c r="C29" s="33">
        <v>153600.39000000001</v>
      </c>
      <c r="D29" s="16"/>
      <c r="E29" s="20"/>
      <c r="F29" s="20"/>
      <c r="G29" s="28"/>
      <c r="H29" s="26"/>
      <c r="I29" s="41" t="s">
        <v>25</v>
      </c>
      <c r="J29" s="31"/>
      <c r="K29" s="57">
        <f>J29*C29</f>
        <v>0</v>
      </c>
    </row>
    <row r="30" spans="1:11" ht="15.75" thickTop="1" thickBot="1" x14ac:dyDescent="0.25">
      <c r="A30" s="8" t="s">
        <v>154</v>
      </c>
      <c r="B30" s="8" t="s">
        <v>155</v>
      </c>
      <c r="C30" s="33">
        <v>16948.55</v>
      </c>
      <c r="D30" s="14"/>
      <c r="E30" s="27"/>
      <c r="F30" s="27"/>
      <c r="G30" s="27"/>
      <c r="H30" s="26"/>
      <c r="I30" s="41" t="s">
        <v>25</v>
      </c>
      <c r="J30" s="31"/>
      <c r="K30" s="57"/>
    </row>
    <row r="31" spans="1:11" ht="15.75" thickTop="1" thickBot="1" x14ac:dyDescent="0.25">
      <c r="A31" s="8" t="s">
        <v>156</v>
      </c>
      <c r="B31" s="8" t="s">
        <v>157</v>
      </c>
      <c r="C31" s="33">
        <v>32854.629999999997</v>
      </c>
      <c r="D31" s="19"/>
      <c r="E31" s="19"/>
      <c r="F31" s="18"/>
      <c r="G31" s="26"/>
      <c r="H31" s="26"/>
      <c r="I31" s="41" t="s">
        <v>25</v>
      </c>
      <c r="J31" s="31"/>
      <c r="K31" s="57">
        <f t="shared" ref="K31:K41" si="4">J31*C31</f>
        <v>0</v>
      </c>
    </row>
    <row r="32" spans="1:11" ht="15.75" thickTop="1" thickBot="1" x14ac:dyDescent="0.25">
      <c r="A32" s="8" t="s">
        <v>159</v>
      </c>
      <c r="B32" s="8" t="s">
        <v>160</v>
      </c>
      <c r="C32" s="33">
        <v>4151.97</v>
      </c>
      <c r="D32" s="19"/>
      <c r="E32" s="19"/>
      <c r="F32" s="18"/>
      <c r="G32" s="26"/>
      <c r="H32" s="26"/>
      <c r="I32" s="41" t="s">
        <v>25</v>
      </c>
      <c r="J32" s="31"/>
      <c r="K32" s="57">
        <f t="shared" si="4"/>
        <v>0</v>
      </c>
    </row>
    <row r="33" spans="1:11" ht="15.75" thickTop="1" thickBot="1" x14ac:dyDescent="0.25">
      <c r="A33" s="8" t="s">
        <v>164</v>
      </c>
      <c r="B33" s="8" t="s">
        <v>165</v>
      </c>
      <c r="C33" s="33">
        <v>99645.24</v>
      </c>
      <c r="D33" s="27"/>
      <c r="E33" s="19"/>
      <c r="F33" s="19"/>
      <c r="G33" s="27"/>
      <c r="H33" s="26"/>
      <c r="I33" s="41" t="s">
        <v>25</v>
      </c>
      <c r="J33" s="31"/>
      <c r="K33" s="57">
        <f t="shared" si="4"/>
        <v>0</v>
      </c>
    </row>
    <row r="34" spans="1:11" ht="15.75" thickTop="1" thickBot="1" x14ac:dyDescent="0.25">
      <c r="A34" s="8" t="s">
        <v>82</v>
      </c>
      <c r="B34" s="8" t="s">
        <v>83</v>
      </c>
      <c r="C34" s="33">
        <v>14539.01</v>
      </c>
      <c r="D34" s="14"/>
      <c r="E34" s="18"/>
      <c r="F34" s="27"/>
      <c r="G34" s="27"/>
      <c r="H34" s="26"/>
      <c r="I34" s="41" t="s">
        <v>25</v>
      </c>
      <c r="J34" s="31"/>
      <c r="K34" s="57">
        <f t="shared" si="4"/>
        <v>0</v>
      </c>
    </row>
    <row r="35" spans="1:11" ht="15.75" thickTop="1" thickBot="1" x14ac:dyDescent="0.25">
      <c r="A35" s="8" t="s">
        <v>86</v>
      </c>
      <c r="B35" s="8" t="s">
        <v>87</v>
      </c>
      <c r="C35" s="33">
        <v>2212.7399999999998</v>
      </c>
      <c r="D35" s="19"/>
      <c r="E35" s="19"/>
      <c r="F35" s="19"/>
      <c r="G35" s="26"/>
      <c r="H35" s="26"/>
      <c r="I35" s="41" t="s">
        <v>25</v>
      </c>
      <c r="J35" s="31"/>
      <c r="K35" s="57">
        <f t="shared" si="4"/>
        <v>0</v>
      </c>
    </row>
    <row r="36" spans="1:11" ht="15.75" thickTop="1" thickBot="1" x14ac:dyDescent="0.25">
      <c r="A36" s="8" t="s">
        <v>88</v>
      </c>
      <c r="B36" s="8" t="s">
        <v>89</v>
      </c>
      <c r="C36" s="33">
        <v>67197.179999999993</v>
      </c>
      <c r="D36" s="27"/>
      <c r="E36" s="27"/>
      <c r="F36" s="27"/>
      <c r="G36" s="27"/>
      <c r="H36" s="26"/>
      <c r="I36" s="41" t="s">
        <v>25</v>
      </c>
      <c r="J36" s="31"/>
      <c r="K36" s="57">
        <f t="shared" si="4"/>
        <v>0</v>
      </c>
    </row>
    <row r="37" spans="1:11" ht="27" thickTop="1" thickBot="1" x14ac:dyDescent="0.25">
      <c r="A37" s="8" t="s">
        <v>94</v>
      </c>
      <c r="B37" s="8" t="s">
        <v>95</v>
      </c>
      <c r="C37" s="33">
        <v>46363.03</v>
      </c>
      <c r="D37" s="42" t="s">
        <v>97</v>
      </c>
      <c r="E37" s="42" t="s">
        <v>98</v>
      </c>
      <c r="F37" s="42" t="s">
        <v>99</v>
      </c>
      <c r="G37" s="42" t="s">
        <v>100</v>
      </c>
      <c r="H37" s="42" t="s">
        <v>98</v>
      </c>
      <c r="I37" s="42" t="s">
        <v>97</v>
      </c>
      <c r="J37" s="31">
        <v>1</v>
      </c>
      <c r="K37" s="57">
        <f t="shared" si="4"/>
        <v>46363.03</v>
      </c>
    </row>
    <row r="38" spans="1:11" ht="15.75" thickTop="1" thickBot="1" x14ac:dyDescent="0.25">
      <c r="A38" s="8" t="s">
        <v>101</v>
      </c>
      <c r="B38" s="8" t="s">
        <v>102</v>
      </c>
      <c r="C38" s="33">
        <v>127561.29</v>
      </c>
      <c r="D38" s="27"/>
      <c r="E38" s="27"/>
      <c r="F38" s="27"/>
      <c r="G38" s="27"/>
      <c r="H38" s="27"/>
      <c r="I38" s="41" t="s">
        <v>25</v>
      </c>
      <c r="J38" s="31"/>
      <c r="K38" s="57">
        <f t="shared" si="4"/>
        <v>0</v>
      </c>
    </row>
    <row r="39" spans="1:11" ht="15.75" thickTop="1" thickBot="1" x14ac:dyDescent="0.25">
      <c r="A39" s="8" t="s">
        <v>109</v>
      </c>
      <c r="B39" s="8" t="s">
        <v>110</v>
      </c>
      <c r="C39" s="33">
        <v>41850.93</v>
      </c>
      <c r="D39" s="27"/>
      <c r="E39" s="27"/>
      <c r="F39" s="27"/>
      <c r="G39" s="27"/>
      <c r="H39" s="27"/>
      <c r="I39" s="41" t="s">
        <v>25</v>
      </c>
      <c r="J39" s="31"/>
      <c r="K39" s="57">
        <f t="shared" si="4"/>
        <v>0</v>
      </c>
    </row>
    <row r="40" spans="1:11" ht="15.75" thickTop="1" thickBot="1" x14ac:dyDescent="0.25">
      <c r="A40" s="8" t="s">
        <v>115</v>
      </c>
      <c r="B40" s="8" t="s">
        <v>116</v>
      </c>
      <c r="C40" s="33">
        <v>15877.5</v>
      </c>
      <c r="D40" s="14"/>
      <c r="E40" s="27"/>
      <c r="F40" s="27"/>
      <c r="G40" s="27"/>
      <c r="H40" s="27"/>
      <c r="I40" s="41" t="s">
        <v>25</v>
      </c>
      <c r="J40" s="31"/>
      <c r="K40" s="57">
        <f t="shared" si="4"/>
        <v>0</v>
      </c>
    </row>
    <row r="41" spans="1:11" ht="27" thickTop="1" thickBot="1" x14ac:dyDescent="0.25">
      <c r="A41" s="8" t="s">
        <v>120</v>
      </c>
      <c r="B41" s="8" t="s">
        <v>121</v>
      </c>
      <c r="C41" s="33">
        <v>6785.35</v>
      </c>
      <c r="D41" s="14" t="s">
        <v>25</v>
      </c>
      <c r="E41" s="18" t="s">
        <v>25</v>
      </c>
      <c r="F41" s="18" t="s">
        <v>25</v>
      </c>
      <c r="G41" s="42" t="s">
        <v>123</v>
      </c>
      <c r="H41" s="42" t="s">
        <v>124</v>
      </c>
      <c r="I41" s="42" t="s">
        <v>125</v>
      </c>
      <c r="J41" s="31">
        <v>1</v>
      </c>
      <c r="K41" s="57">
        <f t="shared" si="4"/>
        <v>6785.35</v>
      </c>
    </row>
    <row r="42" spans="1:11" ht="15" thickTop="1" x14ac:dyDescent="0.2"/>
    <row r="43" spans="1:11" ht="14.25" customHeight="1" x14ac:dyDescent="0.2">
      <c r="A43" s="72" t="s">
        <v>137</v>
      </c>
      <c r="B43" s="85"/>
      <c r="C43" s="85"/>
      <c r="D43" s="73"/>
      <c r="E43" s="35"/>
      <c r="F43" s="84" t="s">
        <v>126</v>
      </c>
      <c r="G43" s="84"/>
      <c r="H43" s="84"/>
      <c r="I43" s="84"/>
      <c r="J43" s="84"/>
      <c r="K43" s="37">
        <f>K44/TRUNC(SUM(C3:C41),2)</f>
        <v>3.1177467633577757E-2</v>
      </c>
    </row>
    <row r="44" spans="1:11" x14ac:dyDescent="0.2">
      <c r="A44" s="86" t="s">
        <v>239</v>
      </c>
      <c r="B44" s="87"/>
      <c r="C44" s="87"/>
      <c r="D44" s="88"/>
      <c r="E44" s="36"/>
      <c r="F44" s="84" t="s">
        <v>127</v>
      </c>
      <c r="G44" s="84"/>
      <c r="H44" s="84"/>
      <c r="I44" s="84"/>
      <c r="J44" s="84"/>
      <c r="K44" s="38">
        <f>SUM(K3:K41)</f>
        <v>114903.3055</v>
      </c>
    </row>
    <row r="45" spans="1:11" ht="14.25" customHeight="1" x14ac:dyDescent="0.2">
      <c r="A45" s="89"/>
      <c r="B45" s="90"/>
      <c r="C45" s="90"/>
      <c r="D45" s="91"/>
      <c r="E45" s="36"/>
      <c r="F45" s="84" t="s">
        <v>129</v>
      </c>
      <c r="G45" s="84"/>
      <c r="H45" s="84"/>
      <c r="I45" s="84"/>
      <c r="J45" s="84"/>
      <c r="K45" s="38">
        <f>1.242*K44</f>
        <v>142709.90543099999</v>
      </c>
    </row>
  </sheetData>
  <mergeCells count="6">
    <mergeCell ref="A1:K1"/>
    <mergeCell ref="A43:D43"/>
    <mergeCell ref="A44:D45"/>
    <mergeCell ref="F43:J43"/>
    <mergeCell ref="F44:J44"/>
    <mergeCell ref="F45:J45"/>
  </mergeCells>
  <pageMargins left="0.5" right="0.5" top="1" bottom="1" header="0.5" footer="0.5"/>
  <pageSetup paperSize="9" scale="53" orientation="landscape" r:id="rId1"/>
  <headerFooter>
    <oddHeader xml:space="preserve">&amp;L </oddHeader>
    <oddFooter xml:space="preserve">&amp;L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Medição-Consolidado</vt:lpstr>
      <vt:lpstr>1ª Medição</vt:lpstr>
      <vt:lpstr>2ª Medição</vt:lpstr>
      <vt:lpstr>3ª Medição</vt:lpstr>
      <vt:lpstr>4ª Medição</vt:lpstr>
      <vt:lpstr>5ª Medição</vt:lpstr>
      <vt:lpstr>6ª Medição</vt:lpstr>
      <vt:lpstr>'Medição-Consolidado'!Print_Titles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Cap Shilton</cp:lastModifiedBy>
  <cp:revision>0</cp:revision>
  <cp:lastPrinted>2024-06-24T15:20:44Z</cp:lastPrinted>
  <dcterms:created xsi:type="dcterms:W3CDTF">2024-05-13T14:47:46Z</dcterms:created>
  <dcterms:modified xsi:type="dcterms:W3CDTF">2024-06-24T15:26:18Z</dcterms:modified>
</cp:coreProperties>
</file>